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05" yWindow="0" windowWidth="19410" windowHeight="15585" tabRatio="500" firstSheet="0" activeTab="0" autoFilterDateGrouping="1"/>
  </bookViews>
  <sheets>
    <sheet xmlns:r="http://schemas.openxmlformats.org/officeDocument/2006/relationships" name="Start" sheetId="1" state="visible" r:id="rId1"/>
    <sheet xmlns:r="http://schemas.openxmlformats.org/officeDocument/2006/relationships" name="1 Ihr Bedarf" sheetId="2" state="visible" r:id="rId2"/>
    <sheet xmlns:r="http://schemas.openxmlformats.org/officeDocument/2006/relationships" name="2 Betriebskosten" sheetId="3" state="visible" r:id="rId3"/>
    <sheet xmlns:r="http://schemas.openxmlformats.org/officeDocument/2006/relationships" name="3 Stundensatz" sheetId="4" state="visible" r:id="rId4"/>
    <sheet xmlns:r="http://schemas.openxmlformats.org/officeDocument/2006/relationships" name="4 Was wäre wenn" sheetId="5" state="visible" r:id="rId5"/>
  </sheets>
  <definedNames>
    <definedName name="_xlnm.Print_Titles" localSheetId="1">'1 Ihr Bedarf'!$5:$5</definedName>
    <definedName name="_xlnm.Print_Titles" localSheetId="2">'2 Betriebskosten'!$5:$5</definedName>
    <definedName name="_xlnm.Print_Titles" localSheetId="3">'3 Stundensatz'!$4:$4</definedName>
  </definedNames>
  <calcPr calcId="191029" fullCalcOnLoad="1" iterateDelta="0.0001"/>
</workbook>
</file>

<file path=xl/styles.xml><?xml version="1.0" encoding="utf-8"?>
<styleSheet xmlns="http://schemas.openxmlformats.org/spreadsheetml/2006/main">
  <numFmts count="4">
    <numFmt numFmtId="164" formatCode="#,##0;\(#,##0\);\-"/>
    <numFmt numFmtId="165" formatCode="0.0%"/>
    <numFmt numFmtId="166" formatCode="#,##0.0;\(#,##0.0\);\-"/>
    <numFmt numFmtId="167" formatCode="#,##0.00;\(#,##0.00\);\-"/>
  </numFmts>
  <fonts count="28">
    <font>
      <name val="Calibri"/>
      <charset val="1"/>
      <family val="2"/>
      <color theme="1"/>
      <sz val="11"/>
    </font>
    <font>
      <name val="Arial"/>
      <charset val="1"/>
      <sz val="10"/>
    </font>
    <font>
      <name val="Arial"/>
      <charset val="1"/>
      <b val="1"/>
      <color rgb="FF1F3864"/>
      <sz val="11"/>
    </font>
    <font>
      <name val="Arial"/>
      <charset val="1"/>
      <b val="1"/>
      <color rgb="FF1F3864"/>
      <sz val="20"/>
    </font>
    <font>
      <name val="Arial"/>
      <charset val="1"/>
      <i val="1"/>
      <color rgb="FF595959"/>
      <sz val="11"/>
    </font>
    <font>
      <name val="Arial"/>
      <charset val="1"/>
      <b val="1"/>
      <color rgb="FF1F3864"/>
      <sz val="12"/>
    </font>
    <font>
      <name val="Arial"/>
      <charset val="1"/>
      <color rgb="FF000000"/>
      <sz val="10"/>
    </font>
    <font>
      <name val="Arial"/>
      <charset val="1"/>
      <b val="1"/>
      <color rgb="FF1F3864"/>
      <sz val="10"/>
    </font>
    <font>
      <name val="Arial"/>
      <charset val="1"/>
      <b val="1"/>
      <color rgb="FF000000"/>
      <sz val="10"/>
    </font>
    <font>
      <name val="Arial"/>
      <charset val="1"/>
      <b val="1"/>
      <color rgb="FFC00000"/>
      <sz val="10"/>
    </font>
    <font>
      <name val="Arial"/>
      <charset val="1"/>
      <b val="1"/>
      <color rgb="FF1F3864"/>
      <sz val="16"/>
    </font>
    <font>
      <name val="Arial"/>
      <charset val="1"/>
      <b val="1"/>
      <color rgb="FF1F3864"/>
      <sz val="14"/>
    </font>
    <font>
      <name val="Arial"/>
      <charset val="1"/>
      <i val="1"/>
      <color rgb="FF595959"/>
      <sz val="10"/>
    </font>
    <font>
      <name val="Arial"/>
      <charset val="1"/>
      <color rgb="FF595959"/>
      <sz val="9"/>
    </font>
    <font>
      <name val="Arial"/>
      <charset val="1"/>
      <i val="1"/>
      <color rgb="FFC00000"/>
      <sz val="9"/>
    </font>
    <font>
      <name val="Arial"/>
      <charset val="1"/>
      <b val="1"/>
      <color rgb="FFFFFFFF"/>
      <sz val="10"/>
    </font>
    <font>
      <name val="Arial"/>
      <charset val="1"/>
      <color rgb="FF0000FF"/>
      <sz val="10"/>
    </font>
    <font>
      <name val="Arial"/>
      <charset val="1"/>
      <i val="1"/>
      <color rgb="FF595959"/>
      <sz val="9"/>
    </font>
    <font>
      <name val="Arial"/>
      <charset val="1"/>
      <b val="1"/>
      <color rgb="FF000000"/>
      <sz val="11"/>
    </font>
    <font>
      <name val="Arial"/>
      <charset val="1"/>
      <b val="1"/>
      <color rgb="FF008000"/>
      <sz val="10"/>
    </font>
    <font>
      <name val="Arial"/>
      <charset val="1"/>
      <color rgb="FF0000FF"/>
      <sz val="9"/>
    </font>
    <font>
      <name val="Arial"/>
      <charset val="1"/>
      <i val="1"/>
      <color rgb="FF000000"/>
      <sz val="10"/>
    </font>
    <font>
      <name val="Arial"/>
      <charset val="1"/>
      <b val="1"/>
      <color rgb="FF1F3864"/>
      <sz val="9"/>
    </font>
    <font>
      <name val="Arial"/>
      <charset val="1"/>
      <b val="1"/>
      <color rgb="FF0000FF"/>
      <sz val="11"/>
    </font>
    <font>
      <name val="Arial"/>
      <charset val="1"/>
      <i val="1"/>
      <color rgb="FF1F3864"/>
      <sz val="11"/>
    </font>
    <font>
      <name val="Arial"/>
      <charset val="1"/>
      <b val="1"/>
      <color rgb="FFFFFFFF"/>
      <sz val="9"/>
    </font>
    <font>
      <name val="Arial"/>
      <charset val="1"/>
      <color rgb="FFFFFFFF"/>
      <sz val="9"/>
    </font>
    <font>
      <b val="1"/>
    </font>
  </fonts>
  <fills count="8">
    <fill>
      <patternFill/>
    </fill>
    <fill>
      <patternFill patternType="gray125"/>
    </fill>
    <fill>
      <patternFill patternType="solid">
        <fgColor rgb="FFFFFF00"/>
        <bgColor rgb="FFFFFF00"/>
      </patternFill>
    </fill>
    <fill>
      <patternFill patternType="solid">
        <fgColor rgb="FFC6E0B4"/>
        <bgColor rgb="FFD9E2F3"/>
      </patternFill>
    </fill>
    <fill>
      <patternFill patternType="solid">
        <fgColor rgb="FFFFF2CC"/>
        <bgColor rgb="FFFFE699"/>
      </patternFill>
    </fill>
    <fill>
      <patternFill patternType="solid">
        <fgColor rgb="FF1F3864"/>
        <bgColor rgb="FF333399"/>
      </patternFill>
    </fill>
    <fill>
      <patternFill patternType="solid">
        <fgColor rgb="FFD9E2F3"/>
        <bgColor rgb="FFC6E0B4"/>
      </patternFill>
    </fill>
    <fill>
      <patternFill patternType="solid">
        <fgColor rgb="FFFFE699"/>
        <bgColor rgb="FFFFF2CC"/>
      </patternFill>
    </fill>
  </fills>
  <borders count="3">
    <border>
      <left/>
      <right/>
      <top/>
      <bottom/>
      <diagonal/>
    </border>
    <border>
      <left style="thin">
        <color rgb="FFBFBFBF"/>
      </left>
      <right style="thin">
        <color rgb="FFBFBFBF"/>
      </right>
      <top style="thin">
        <color rgb="FFBFBFBF"/>
      </top>
      <bottom style="thin">
        <color rgb="FFBFBFBF"/>
      </bottom>
      <diagonal/>
    </border>
    <border>
      <left/>
      <right/>
      <top style="thin">
        <color rgb="FF404040"/>
      </top>
      <bottom/>
      <diagonal/>
    </border>
  </borders>
  <cellStyleXfs count="1">
    <xf numFmtId="0" fontId="0" fillId="0" borderId="0"/>
  </cellStyleXfs>
  <cellXfs count="78">
    <xf numFmtId="0" fontId="0" fillId="0" borderId="0" pivotButton="0" quotePrefix="0" xfId="0"/>
    <xf numFmtId="0" fontId="24" fillId="0" borderId="0" applyAlignment="1" pivotButton="0" quotePrefix="0" xfId="0">
      <alignment horizontal="center" vertical="center"/>
    </xf>
    <xf numFmtId="0" fontId="17" fillId="0" borderId="0" applyAlignment="1" pivotButton="0" quotePrefix="0" xfId="0">
      <alignment vertical="center" wrapText="1"/>
    </xf>
    <xf numFmtId="0" fontId="14" fillId="0" borderId="0" applyAlignment="1" pivotButton="0" quotePrefix="0" xfId="0">
      <alignment vertical="center" wrapText="1"/>
    </xf>
    <xf numFmtId="0" fontId="1" fillId="0" borderId="0" pivotButton="0" quotePrefix="0" xfId="0"/>
    <xf numFmtId="0" fontId="2" fillId="0" borderId="0" applyAlignment="1" pivotButton="0" quotePrefix="0" xfId="0">
      <alignment horizontal="right" vertical="center"/>
    </xf>
    <xf numFmtId="0" fontId="3" fillId="0" borderId="0" applyAlignment="1" pivotButton="0" quotePrefix="0" xfId="0">
      <alignment vertical="center"/>
    </xf>
    <xf numFmtId="0" fontId="4" fillId="0" borderId="0" applyAlignment="1" pivotButton="0" quotePrefix="0" xfId="0">
      <alignment vertical="center"/>
    </xf>
    <xf numFmtId="0" fontId="5" fillId="0" borderId="0" applyAlignment="1" pivotButton="0" quotePrefix="0" xfId="0">
      <alignment vertical="center"/>
    </xf>
    <xf numFmtId="0" fontId="6" fillId="0" borderId="0" applyAlignment="1" pivotButton="0" quotePrefix="0" xfId="0">
      <alignment vertical="center" wrapText="1"/>
    </xf>
    <xf numFmtId="0" fontId="7" fillId="0" borderId="0" applyAlignment="1" pivotButton="0" quotePrefix="0" xfId="0">
      <alignment vertical="center"/>
    </xf>
    <xf numFmtId="0" fontId="8" fillId="2" borderId="0" applyAlignment="1" pivotButton="0" quotePrefix="0" xfId="0">
      <alignment vertical="center"/>
    </xf>
    <xf numFmtId="0" fontId="6" fillId="0" borderId="0" applyAlignment="1" pivotButton="0" quotePrefix="0" xfId="0">
      <alignment vertical="center"/>
    </xf>
    <xf numFmtId="0" fontId="8" fillId="3" borderId="0" applyAlignment="1" pivotButton="0" quotePrefix="0" xfId="0">
      <alignment vertical="center"/>
    </xf>
    <xf numFmtId="0" fontId="8" fillId="0" borderId="0" applyAlignment="1" pivotButton="0" quotePrefix="0" xfId="0">
      <alignment vertical="center"/>
    </xf>
    <xf numFmtId="0" fontId="9" fillId="0" borderId="0" applyAlignment="1" pivotButton="0" quotePrefix="0" xfId="0">
      <alignment vertical="center"/>
    </xf>
    <xf numFmtId="0" fontId="6" fillId="4" borderId="0" applyAlignment="1" pivotButton="0" quotePrefix="0" xfId="0">
      <alignment vertical="center" wrapText="1"/>
    </xf>
    <xf numFmtId="0" fontId="10" fillId="0" borderId="0" applyAlignment="1" pivotButton="0" quotePrefix="0" xfId="0">
      <alignment vertical="center"/>
    </xf>
    <xf numFmtId="0" fontId="11" fillId="0" borderId="0" applyAlignment="1" pivotButton="0" quotePrefix="0" xfId="0">
      <alignment horizontal="right" vertical="center"/>
    </xf>
    <xf numFmtId="0" fontId="12" fillId="0" borderId="0" applyAlignment="1" pivotButton="0" quotePrefix="0" xfId="0">
      <alignment vertical="center"/>
    </xf>
    <xf numFmtId="0" fontId="13" fillId="0" borderId="0" applyAlignment="1" pivotButton="0" quotePrefix="0" xfId="0">
      <alignment horizontal="right" vertical="center"/>
    </xf>
    <xf numFmtId="0" fontId="14" fillId="0" borderId="0" applyAlignment="1" pivotButton="0" quotePrefix="0" xfId="0">
      <alignment vertical="center"/>
    </xf>
    <xf numFmtId="0" fontId="15" fillId="5" borderId="1" applyAlignment="1" pivotButton="0" quotePrefix="0" xfId="0">
      <alignment horizontal="center" vertical="center" wrapText="1"/>
    </xf>
    <xf numFmtId="0" fontId="2" fillId="6" borderId="0" applyAlignment="1" pivotButton="0" quotePrefix="0" xfId="0">
      <alignment vertical="center" indent="1"/>
    </xf>
    <xf numFmtId="0" fontId="6" fillId="6" borderId="0" applyAlignment="1" pivotButton="0" quotePrefix="0" xfId="0">
      <alignment vertical="center"/>
    </xf>
    <xf numFmtId="0" fontId="6" fillId="0" borderId="1" applyAlignment="1" pivotButton="0" quotePrefix="0" xfId="0">
      <alignment vertical="center" indent="1"/>
    </xf>
    <xf numFmtId="164" fontId="16" fillId="2" borderId="1" applyAlignment="1" pivotButton="0" quotePrefix="0" xfId="0">
      <alignment horizontal="right" vertical="center"/>
    </xf>
    <xf numFmtId="164" fontId="6" fillId="0" borderId="1" applyAlignment="1" pivotButton="0" quotePrefix="0" xfId="0">
      <alignment horizontal="right" vertical="center"/>
    </xf>
    <xf numFmtId="0" fontId="17" fillId="0" borderId="0" applyAlignment="1" pivotButton="0" quotePrefix="0" xfId="0">
      <alignment vertical="center" wrapText="1"/>
    </xf>
    <xf numFmtId="0" fontId="8" fillId="0" borderId="2" applyAlignment="1" pivotButton="0" quotePrefix="0" xfId="0">
      <alignment vertical="center" indent="1"/>
    </xf>
    <xf numFmtId="164" fontId="8" fillId="0" borderId="2" applyAlignment="1" pivotButton="0" quotePrefix="0" xfId="0">
      <alignment horizontal="right" vertical="center"/>
    </xf>
    <xf numFmtId="0" fontId="6" fillId="0" borderId="2" applyAlignment="1" pivotButton="0" quotePrefix="0" xfId="0">
      <alignment vertical="center"/>
    </xf>
    <xf numFmtId="0" fontId="6" fillId="0" borderId="0" applyAlignment="1" pivotButton="0" quotePrefix="0" xfId="0">
      <alignment vertical="center" indent="1"/>
    </xf>
    <xf numFmtId="165" fontId="16" fillId="2" borderId="0" applyAlignment="1" pivotButton="0" quotePrefix="0" xfId="0">
      <alignment horizontal="right" vertical="center"/>
    </xf>
    <xf numFmtId="0" fontId="17" fillId="0" borderId="2" applyAlignment="1" pivotButton="0" quotePrefix="0" xfId="0">
      <alignment vertical="center" wrapText="1"/>
    </xf>
    <xf numFmtId="164" fontId="16" fillId="2" borderId="0" applyAlignment="1" pivotButton="0" quotePrefix="0" xfId="0">
      <alignment horizontal="right" vertical="center"/>
    </xf>
    <xf numFmtId="0" fontId="18" fillId="3" borderId="0" applyAlignment="1" pivotButton="0" quotePrefix="0" xfId="0">
      <alignment vertical="center" indent="1"/>
    </xf>
    <xf numFmtId="0" fontId="6" fillId="3" borderId="0" applyAlignment="1" pivotButton="0" quotePrefix="0" xfId="0">
      <alignment vertical="center"/>
    </xf>
    <xf numFmtId="164" fontId="18" fillId="3" borderId="0" applyAlignment="1" pivotButton="0" quotePrefix="0" xfId="0">
      <alignment horizontal="right" vertical="center"/>
    </xf>
    <xf numFmtId="0" fontId="17" fillId="3" borderId="0" applyAlignment="1" pivotButton="0" quotePrefix="0" xfId="0">
      <alignment vertical="center" wrapText="1"/>
    </xf>
    <xf numFmtId="0" fontId="8" fillId="0" borderId="1" applyAlignment="1" pivotButton="0" quotePrefix="0" xfId="0">
      <alignment vertical="center" indent="1"/>
    </xf>
    <xf numFmtId="0" fontId="6" fillId="0" borderId="1" applyAlignment="1" pivotButton="0" quotePrefix="0" xfId="0">
      <alignment vertical="center"/>
    </xf>
    <xf numFmtId="164" fontId="19" fillId="0" borderId="1" applyAlignment="1" pivotButton="0" quotePrefix="0" xfId="0">
      <alignment horizontal="right" vertical="center"/>
    </xf>
    <xf numFmtId="164" fontId="6" fillId="0" borderId="0" applyAlignment="1" pivotButton="0" quotePrefix="0" xfId="0">
      <alignment horizontal="right" vertical="center"/>
    </xf>
    <xf numFmtId="0" fontId="13" fillId="0" borderId="0" applyAlignment="1" pivotButton="0" quotePrefix="0" xfId="0">
      <alignment horizontal="center" vertical="center"/>
    </xf>
    <xf numFmtId="0" fontId="20" fillId="2" borderId="0" applyAlignment="1" pivotButton="0" quotePrefix="0" xfId="0">
      <alignment horizontal="center" vertical="center" wrapText="1"/>
    </xf>
    <xf numFmtId="0" fontId="17" fillId="0" borderId="0" applyAlignment="1" pivotButton="0" quotePrefix="0" xfId="0">
      <alignment horizontal="center" vertical="center"/>
    </xf>
    <xf numFmtId="0" fontId="21" fillId="0" borderId="0" applyAlignment="1" pivotButton="0" quotePrefix="0" xfId="0">
      <alignment vertical="center" indent="1"/>
    </xf>
    <xf numFmtId="166" fontId="6" fillId="0" borderId="0" applyAlignment="1" pivotButton="0" quotePrefix="0" xfId="0">
      <alignment horizontal="right" vertical="center"/>
    </xf>
    <xf numFmtId="167" fontId="16" fillId="2" borderId="0" applyAlignment="1" pivotButton="0" quotePrefix="0" xfId="0">
      <alignment horizontal="right" vertical="center"/>
    </xf>
    <xf numFmtId="0" fontId="8" fillId="0" borderId="0" applyAlignment="1" pivotButton="0" quotePrefix="0" xfId="0">
      <alignment vertical="center" indent="1"/>
    </xf>
    <xf numFmtId="167" fontId="8" fillId="0" borderId="0" applyAlignment="1" pivotButton="0" quotePrefix="0" xfId="0">
      <alignment horizontal="right" vertical="center"/>
    </xf>
    <xf numFmtId="2" fontId="16" fillId="2" borderId="0" applyAlignment="1" pivotButton="0" quotePrefix="0" xfId="0">
      <alignment horizontal="right" vertical="center"/>
    </xf>
    <xf numFmtId="165" fontId="6" fillId="0" borderId="0" applyAlignment="1" pivotButton="0" quotePrefix="0" xfId="0">
      <alignment horizontal="right" vertical="center"/>
    </xf>
    <xf numFmtId="0" fontId="13" fillId="3" borderId="0" applyAlignment="1" pivotButton="0" quotePrefix="0" xfId="0">
      <alignment horizontal="center" vertical="center"/>
    </xf>
    <xf numFmtId="167" fontId="18" fillId="3" borderId="0" applyAlignment="1" pivotButton="0" quotePrefix="0" xfId="0">
      <alignment horizontal="right" vertical="center"/>
    </xf>
    <xf numFmtId="167" fontId="6" fillId="0" borderId="0" applyAlignment="1" pivotButton="0" quotePrefix="0" xfId="0">
      <alignment horizontal="right" vertical="center"/>
    </xf>
    <xf numFmtId="0" fontId="7" fillId="4" borderId="0" applyAlignment="1" pivotButton="0" quotePrefix="0" xfId="0">
      <alignment vertical="center" indent="1"/>
    </xf>
    <xf numFmtId="0" fontId="6" fillId="4" borderId="0" applyAlignment="1" pivotButton="0" quotePrefix="0" xfId="0">
      <alignment vertical="center"/>
    </xf>
    <xf numFmtId="0" fontId="22" fillId="4" borderId="0" applyAlignment="1" pivotButton="0" quotePrefix="0" xfId="0">
      <alignment horizontal="center" vertical="center" wrapText="1"/>
    </xf>
    <xf numFmtId="0" fontId="17" fillId="4" borderId="0" applyAlignment="1" pivotButton="0" quotePrefix="0" xfId="0">
      <alignment vertical="center" wrapText="1"/>
    </xf>
    <xf numFmtId="167" fontId="6" fillId="0" borderId="2" applyAlignment="1" pivotButton="0" quotePrefix="0" xfId="0">
      <alignment vertical="center"/>
    </xf>
    <xf numFmtId="0" fontId="17" fillId="0" borderId="0" applyAlignment="1" pivotButton="0" quotePrefix="0" xfId="0">
      <alignment vertical="center" indent="2"/>
    </xf>
    <xf numFmtId="0" fontId="6" fillId="3" borderId="2" applyAlignment="1" pivotButton="0" quotePrefix="0" xfId="0">
      <alignment vertical="center"/>
    </xf>
    <xf numFmtId="164" fontId="6" fillId="3" borderId="2" applyAlignment="1" pivotButton="0" quotePrefix="0" xfId="0">
      <alignment vertical="center"/>
    </xf>
    <xf numFmtId="0" fontId="18" fillId="0" borderId="0" applyAlignment="1" pivotButton="0" quotePrefix="0" xfId="0">
      <alignment vertical="center" indent="1"/>
    </xf>
    <xf numFmtId="1" fontId="23" fillId="2" borderId="0" applyAlignment="1" pivotButton="0" quotePrefix="0" xfId="0">
      <alignment horizontal="center" vertical="center"/>
    </xf>
    <xf numFmtId="0" fontId="17" fillId="0" borderId="0" applyAlignment="1" pivotButton="0" quotePrefix="0" xfId="0">
      <alignment vertical="center"/>
    </xf>
    <xf numFmtId="0" fontId="13" fillId="0" borderId="0" applyAlignment="1" pivotButton="0" quotePrefix="0" xfId="0">
      <alignment vertical="center" indent="1"/>
    </xf>
    <xf numFmtId="164" fontId="13" fillId="0" borderId="0" applyAlignment="1" pivotButton="0" quotePrefix="0" xfId="0">
      <alignment horizontal="center" vertical="center"/>
    </xf>
    <xf numFmtId="167" fontId="13" fillId="0" borderId="0" applyAlignment="1" pivotButton="0" quotePrefix="0" xfId="0">
      <alignment horizontal="center" vertical="center"/>
    </xf>
    <xf numFmtId="0" fontId="25" fillId="5" borderId="1" applyAlignment="1" pivotButton="0" quotePrefix="0" xfId="0">
      <alignment horizontal="center" vertical="center" wrapText="1"/>
    </xf>
    <xf numFmtId="164" fontId="15" fillId="5" borderId="1" applyAlignment="1" pivotButton="0" quotePrefix="0" xfId="0">
      <alignment horizontal="center" vertical="center"/>
    </xf>
    <xf numFmtId="0" fontId="26" fillId="5" borderId="1" applyAlignment="1" pivotButton="0" quotePrefix="0" xfId="0">
      <alignment horizontal="center" vertical="center"/>
    </xf>
    <xf numFmtId="167" fontId="8" fillId="6" borderId="1" applyAlignment="1" pivotButton="0" quotePrefix="0" xfId="0">
      <alignment horizontal="center" vertical="center"/>
    </xf>
    <xf numFmtId="167" fontId="9" fillId="7" borderId="1" applyAlignment="1" pivotButton="0" quotePrefix="0" xfId="0">
      <alignment horizontal="center" vertical="center"/>
    </xf>
    <xf numFmtId="0" fontId="27" fillId="0" borderId="0" applyAlignment="1" pivotButton="0" quotePrefix="0" xfId="0">
      <alignment vertical="center"/>
    </xf>
    <xf numFmtId="0" fontId="27" fillId="0" borderId="0" pivotButton="0" quotePrefix="0" xfId="0"/>
  </cellXfs>
  <cellStyles count="1">
    <cellStyle name="Standard" xfId="0" builtinId="0"/>
  </cellStyles>
  <dxfs count="4">
    <dxf>
      <font>
        <name val="Arial"/>
        <charset val="1"/>
        <color rgb="FF006100"/>
        <sz val="10"/>
      </font>
      <fill>
        <patternFill>
          <bgColor rgb="FFC6E0B4"/>
        </patternFill>
      </fill>
    </dxf>
    <dxf>
      <font>
        <name val="Arial"/>
        <charset val="1"/>
        <color rgb="FFC00000"/>
        <sz val="10"/>
      </font>
      <fill>
        <patternFill>
          <bgColor rgb="FFF8CBAD"/>
        </patternFill>
      </fill>
    </dxf>
    <dxf>
      <font>
        <name val="Arial"/>
        <charset val="1"/>
        <b val="1"/>
        <color rgb="FFC00000"/>
        <sz val="11"/>
      </font>
      <fill>
        <patternFill>
          <bgColor rgb="FFF8CBAD"/>
        </patternFill>
      </fill>
    </dxf>
    <dxf>
      <font>
        <name val="Arial"/>
        <charset val="1"/>
        <b val="1"/>
        <color rgb="FFC00000"/>
        <sz val="10"/>
      </font>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F99CC"/>
      <rgbColor rgb="FFCC99FF"/>
      <rgbColor rgb="FFF8CBAD"/>
      <rgbColor rgb="FF3366FF"/>
      <rgbColor rgb="FF33CCCC"/>
      <rgbColor rgb="FF99CC00"/>
      <rgbColor rgb="FFFFCC00"/>
      <rgbColor rgb="FFFF9900"/>
      <rgbColor rgb="FFFF6600"/>
      <rgbColor rgb="FF595959"/>
      <rgbColor rgb="FF969696"/>
      <rgbColor rgb="FF1F3864"/>
      <rgbColor rgb="FF339966"/>
      <rgbColor rgb="FF006100"/>
      <rgbColor rgb="FF333300"/>
      <rgbColor rgb="FF993300"/>
      <rgbColor rgb="FF993366"/>
      <rgbColor rgb="FF333399"/>
      <rgbColor rgb="FF404040"/>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3</col>
      <colOff>0</colOff>
      <row>1</row>
      <rowOff>0</rowOff>
    </from>
    <ext cx="857250" cy="8572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C30"/>
  <sheetViews>
    <sheetView showGridLines="0" tabSelected="1" zoomScaleNormal="100" workbookViewId="0">
      <selection activeCell="C29" sqref="C29"/>
    </sheetView>
  </sheetViews>
  <sheetFormatPr baseColWidth="10" defaultColWidth="8.7109375" defaultRowHeight="15"/>
  <cols>
    <col width="3" customWidth="1" min="1" max="1"/>
    <col width="30" customWidth="1" min="2" max="2"/>
    <col width="94" customWidth="1" min="3" max="3"/>
  </cols>
  <sheetData>
    <row r="1">
      <c r="A1" s="4" t="n"/>
      <c r="B1" s="4" t="n"/>
      <c r="C1" s="5" t="n"/>
    </row>
    <row r="2" ht="26.25" customHeight="1">
      <c r="A2" s="4" t="n"/>
      <c r="B2" s="6" t="inlineStr">
        <is>
          <t>Was muss ich pro Stunde verlangen?</t>
        </is>
      </c>
      <c r="C2" s="4" t="n"/>
    </row>
    <row r="3">
      <c r="A3" s="4" t="n"/>
      <c r="B3" s="7" t="inlineStr">
        <is>
          <t>Ein Rechner für Selbstständige, Neugründerinnen und kleine Betriebe – ein Tool von Accounty.</t>
        </is>
      </c>
      <c r="C3" s="4" t="n"/>
    </row>
    <row r="4">
      <c r="A4" s="4" t="n"/>
      <c r="B4" s="4" t="n"/>
      <c r="C4" s="4" t="n"/>
    </row>
    <row r="5" ht="61.5" customHeight="1">
      <c r="A5" s="4" t="n"/>
      <c r="B5" s="8" t="inlineStr">
        <is>
          <t>Das Problem</t>
        </is>
      </c>
      <c r="C5" s="9" t="inlineStr">
        <is>
          <t>Die meisten Betriebe legen ihren Preis nach Gefühl fest oder schauen, was die Konkurrenz verlangt. Dabei geht fast immer etwas vergessen: die Zeit, die man nicht verrechnen kann, die eigene Altersvorsorge, die Versicherung, die Buchhaltung. Am Jahresende bleibt dann weniger übrig als gedacht – oder gar nichts.</t>
        </is>
      </c>
    </row>
    <row r="6">
      <c r="A6" s="4" t="n"/>
      <c r="B6" s="4" t="n"/>
      <c r="C6" s="4" t="n"/>
    </row>
    <row r="7" ht="61.5" customHeight="1">
      <c r="A7" s="4" t="n"/>
      <c r="B7" s="8" t="inlineStr">
        <is>
          <t>Was dieser Rechner macht</t>
        </is>
      </c>
      <c r="C7" s="9" t="inlineStr">
        <is>
          <t>Er rechnet Ihnen aus, was eine verkaufte Stunde Sie wirklich kostet – inklusive aller Kosten, die man leicht übersieht. Und er zeigt Ihnen, welchen Preis Sie brauchen, damit am Ende auch ein Gewinn übrig bleibt. Sie können bis zu drei Leistungsbereiche getrennt rechnen, zum Beispiel Ausführung und Beratung.</t>
        </is>
      </c>
    </row>
    <row r="8">
      <c r="A8" s="4" t="n"/>
      <c r="B8" s="4" t="n"/>
      <c r="C8" s="4" t="n"/>
    </row>
    <row r="9" ht="15.75" customHeight="1">
      <c r="A9" s="4" t="n"/>
      <c r="B9" s="8" t="inlineStr">
        <is>
          <t>So gehen Sie vor</t>
        </is>
      </c>
      <c r="C9" s="4" t="n"/>
    </row>
    <row r="10" ht="45.75" customHeight="1">
      <c r="A10" s="4" t="n"/>
      <c r="B10" s="10" t="inlineStr">
        <is>
          <t>Blatt 1 · Ihr Bedarf</t>
        </is>
      </c>
      <c r="C10" s="9" t="inlineStr">
        <is>
          <t>Was brauchen Sie privat zum Leben? Daraus wird der Lohn, den Ihr Betrieb für Sie erwirtschaften muss. Wenn Sie sich bereits einen festen Lohn auszahlen, tragen Sie diesen einfach unten direkt ein.</t>
        </is>
      </c>
    </row>
    <row r="11" ht="45.75" customHeight="1">
      <c r="A11" s="4" t="n"/>
      <c r="B11" s="10" t="inlineStr">
        <is>
          <t>Blatt 2 · Betriebskosten</t>
        </is>
      </c>
      <c r="C11" s="9" t="inlineStr">
        <is>
          <t>Was kostet Ihr Betrieb im Jahr, auch wenn Sie keinen einzigen Auftrag haben? Gehen Sie die Liste durch – sie ist als Gedächtnisstütze gedacht.</t>
        </is>
      </c>
    </row>
    <row r="12" ht="45.75" customHeight="1">
      <c r="A12" s="4" t="n"/>
      <c r="B12" s="10" t="inlineStr">
        <is>
          <t>Blatt 3 · Stundensatz</t>
        </is>
      </c>
      <c r="C12" s="9" t="inlineStr">
        <is>
          <t>Hier kommt das Ergebnis heraus. Sie tragen ein, wie viele Stunden Sie verkaufen und was Ihre Mitarbeitenden kosten. Der Rechner sagt Ihnen den Rest.</t>
        </is>
      </c>
    </row>
    <row r="13" ht="45.75" customHeight="1">
      <c r="A13" s="4" t="n"/>
      <c r="B13" s="10" t="inlineStr">
        <is>
          <t>Blatt 4 · Was wäre wenn</t>
        </is>
      </c>
      <c r="C13" s="9" t="inlineStr">
        <is>
          <t>Zum Ausprobieren: Was passiert mit dem Gewinn, wenn Sie den Preis erhöhen oder weniger Aufträge haben? Grün heisst Gewinn, rot heisst Verlust.</t>
        </is>
      </c>
    </row>
    <row r="14">
      <c r="A14" s="4" t="n"/>
      <c r="B14" s="4" t="n"/>
      <c r="C14" s="4" t="n"/>
    </row>
    <row r="15" ht="15.75" customHeight="1">
      <c r="A15" s="4" t="n"/>
      <c r="B15" s="8" t="inlineStr">
        <is>
          <t>Die Farben</t>
        </is>
      </c>
      <c r="C15" s="4" t="n"/>
    </row>
    <row r="16">
      <c r="A16" s="4" t="n"/>
      <c r="B16" s="11" t="inlineStr">
        <is>
          <t>Gelb</t>
        </is>
      </c>
      <c r="C16" s="12" t="inlineStr">
        <is>
          <t>Hier tragen Sie etwas ein.</t>
        </is>
      </c>
    </row>
    <row r="17">
      <c r="A17" s="4" t="n"/>
      <c r="B17" s="13" t="inlineStr">
        <is>
          <t>Grün</t>
        </is>
      </c>
      <c r="C17" s="12" t="inlineStr">
        <is>
          <t>Das ist ein Ergebnis.</t>
        </is>
      </c>
    </row>
    <row r="18">
      <c r="A18" s="4" t="n"/>
      <c r="B18" s="14" t="inlineStr">
        <is>
          <t>Weiss</t>
        </is>
      </c>
      <c r="C18" s="12" t="inlineStr">
        <is>
          <t>Rechnet sich automatisch – bitte nicht überschreiben.</t>
        </is>
      </c>
    </row>
    <row r="19">
      <c r="A19" s="4" t="n"/>
      <c r="B19" s="4" t="n"/>
      <c r="C19" s="4" t="n"/>
    </row>
    <row r="20" ht="15.75" customHeight="1">
      <c r="A20" s="4" t="n"/>
      <c r="B20" s="8" t="inlineStr">
        <is>
          <t>Gut zu wissen</t>
        </is>
      </c>
      <c r="C20" s="4" t="n"/>
    </row>
    <row r="21" ht="48" customHeight="1">
      <c r="A21" s="4" t="n"/>
      <c r="B21" s="15" t="inlineStr">
        <is>
          <t>Es sind Beispielzahlen drin</t>
        </is>
      </c>
      <c r="C21" s="16" t="inlineStr">
        <is>
          <t>Die Datei ist mit den Zahlen eines erfundenen Musterbetriebs gefüllt, damit Sie sofort sehen, wie es funktioniert. Überschreiben Sie einfach alle gelben Felder mit Ihren eigenen Werten.</t>
        </is>
      </c>
    </row>
    <row r="22" ht="48" customHeight="1">
      <c r="A22" s="4" t="n"/>
      <c r="B22" s="15" t="inlineStr">
        <is>
          <t>Alle Beträge ohne MWST</t>
        </is>
      </c>
      <c r="C22" s="16" t="inlineStr">
        <is>
          <t>Rechnen Sie überall ohne Mehrwertsteuer. Die MWST ist kein Ertrag – Sie leiten sie nur weiter.</t>
        </is>
      </c>
    </row>
    <row r="23" ht="48" customHeight="1">
      <c r="A23" s="4" t="n"/>
      <c r="B23" s="15" t="inlineStr">
        <is>
          <t>Der grösste Fehler</t>
        </is>
      </c>
      <c r="C23" s="16" t="inlineStr">
        <is>
          <t>Zu glauben, dass alle bezahlten Stunden auch verrechnet werden können. Offerten schreiben, Fahrten, Materialbeschaffung, Rechnungen stellen, Ferien und Krankheit – das alles zahlt Ihnen niemand. Realistisch sind 60 bis 85 Prozent.</t>
        </is>
      </c>
    </row>
    <row r="24" ht="48" customHeight="1">
      <c r="A24" s="4" t="n"/>
      <c r="B24" s="15" t="inlineStr">
        <is>
          <t>Der zweitgrösste Fehler</t>
        </is>
      </c>
      <c r="C24" s="16" t="inlineStr">
        <is>
          <t>Sich selbst zu vergessen. Ihre Arbeitszeit, Ihre Altersvorsorge und Ihre Steuern sind Kosten des Betriebs, nicht ein Rest, der zufällig übrig bleibt.</t>
        </is>
      </c>
    </row>
    <row r="25">
      <c r="A25" s="4" t="n"/>
      <c r="B25" s="4" t="n"/>
      <c r="C25" s="4" t="n"/>
    </row>
    <row r="26" ht="61.5" customHeight="1">
      <c r="A26" s="4" t="n"/>
      <c r="B26" s="8" t="inlineStr">
        <is>
          <t>Wichtiger Hinweis</t>
        </is>
      </c>
      <c r="C26" s="16" t="inlineStr">
        <is>
          <t>Dieser Rechner gibt eine erste Orientierung und ersetzt keine individuelle Beratung. Er trifft vereinfachende Annahmen und berücksichtigt Ihre persönliche Steuersituation, Ihre Rechtsform und branchenübliche Besonderheiten nicht. Prüfen Sie das Ergebnis mit Ihrer Treuhänderin oder Ihrem Treuhänder, bevor Sie Preise ändern oder Offerten darauf aufbauen.</t>
        </is>
      </c>
    </row>
    <row r="27">
      <c r="A27" s="4" t="n"/>
      <c r="B27" s="4" t="n"/>
      <c r="C27" s="4" t="n"/>
    </row>
    <row r="28" ht="15.75" customHeight="1">
      <c r="A28" s="4" t="n"/>
      <c r="B28" s="76" t="inlineStr">
        <is>
          <t>Über Accounty</t>
        </is>
      </c>
      <c r="C28" s="9" t="inlineStr">
        <is>
          <t>Accounty ist die Schweizer Cloud-Buchhaltung für KMU und Treuhänder: Finanzbuchhaltung, QR-Rechnungen, Lohn für unlimitierte Mitarbeitende, MWST, Kostenstellen, Fremdwährungen und ein geführter Jahresabschluss – alle Module für CHF 39 pro Monat, monatlich kündbar. 14 Tage kostenlos testen: www.accounty.ch</t>
        </is>
      </c>
    </row>
    <row r="30">
      <c r="B30" s="77" t="inlineStr">
        <is>
          <t>Entwickelt von</t>
        </is>
      </c>
      <c r="C30" t="inlineStr">
        <is>
          <t>SEBONA Treuhand Böhner · Hohstrasse 1 · 8302 Kloten · info@sebona.ch · +41 43 883 90 60</t>
        </is>
      </c>
    </row>
  </sheetData>
  <pageMargins left="0.75" right="0.75" top="1" bottom="1" header="0.511811023622047" footer="0.5"/>
  <pageSetup orientation="portrait" fitToHeight="0" horizontalDpi="300" verticalDpi="300"/>
  <headerFooter>
    <oddHeader/>
    <oddFooter>&amp;L&amp;8 sebona  ·  www.sebona.ch&amp;C&amp;8 Stundensatz-Rechner - erste Orientierung, ersetzt keine individuelle Beratung&amp;R&amp;8 &amp;P /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D27"/>
  <sheetViews>
    <sheetView showGridLines="0" zoomScaleNormal="100" workbookViewId="0">
      <pane ySplit="5" topLeftCell="A6" activePane="bottomLeft" state="frozen"/>
      <selection pane="bottomLeft" activeCell="A1" sqref="A1"/>
    </sheetView>
  </sheetViews>
  <sheetFormatPr baseColWidth="10" defaultColWidth="8.7109375" defaultRowHeight="15"/>
  <cols>
    <col width="48" customWidth="1" min="1" max="1"/>
    <col width="16" customWidth="1" min="2" max="2"/>
    <col width="18" customWidth="1" min="3" max="3"/>
    <col width="70" customWidth="1" min="4" max="4"/>
  </cols>
  <sheetData>
    <row r="1" ht="20.25" customHeight="1">
      <c r="A1" s="17" t="inlineStr">
        <is>
          <t>Schritt 1: Was Sie selbst verdienen müssen</t>
        </is>
      </c>
      <c r="B1" s="4" t="n"/>
      <c r="C1" s="4" t="n"/>
      <c r="D1" s="18" t="inlineStr">
        <is>
          <t>Accounty</t>
        </is>
      </c>
    </row>
    <row r="2">
      <c r="A2" s="19" t="inlineStr">
        <is>
          <t>Ihr Lohn ist kein Rest, der übrig bleibt – er ist eine Kostenposition Ihres Betriebs. Alle Beträge ohne MWST.</t>
        </is>
      </c>
      <c r="B2" s="4" t="n"/>
      <c r="C2" s="4" t="n"/>
      <c r="D2" s="20" t="inlineStr">
        <is>
          <t>www.accounty.ch</t>
        </is>
      </c>
    </row>
    <row r="3">
      <c r="A3" s="21" t="inlineStr">
        <is>
          <t>Für Angestellte mit festem Lohn: Sie können diesen Teil überspringen und Ihren Bruttojahreslohn direkt in Zeile 24 eintragen.</t>
        </is>
      </c>
      <c r="B3" s="4" t="n"/>
      <c r="C3" s="4" t="n"/>
      <c r="D3" s="4" t="inlineStr">
        <is>
          <t>Buchhaltung für Schweizer KMU</t>
        </is>
      </c>
    </row>
    <row r="4">
      <c r="A4" s="4" t="n"/>
      <c r="B4" s="4" t="n"/>
      <c r="C4" s="4" t="n"/>
      <c r="D4" s="4" t="n"/>
    </row>
    <row r="5" ht="25.5" customHeight="1">
      <c r="A5" s="22" t="inlineStr">
        <is>
          <t>Position</t>
        </is>
      </c>
      <c r="B5" s="22" t="inlineStr">
        <is>
          <t>Pro Monat</t>
        </is>
      </c>
      <c r="C5" s="22" t="inlineStr">
        <is>
          <t>Pro Jahr</t>
        </is>
      </c>
      <c r="D5" s="22" t="inlineStr">
        <is>
          <t>Woran Sie denken sollten</t>
        </is>
      </c>
    </row>
    <row r="6" ht="21.75" customHeight="1">
      <c r="A6" s="23" t="inlineStr">
        <is>
          <t>A     Was Sie privat zum Leben brauchen</t>
        </is>
      </c>
      <c r="B6" s="24" t="n"/>
      <c r="C6" s="24" t="n"/>
      <c r="D6" s="24" t="n"/>
    </row>
    <row r="7">
      <c r="A7" s="25" t="inlineStr">
        <is>
          <t>Wohnen</t>
        </is>
      </c>
      <c r="B7" s="26" t="n">
        <v>1800</v>
      </c>
      <c r="C7" s="27">
        <f>B7*12</f>
        <v/>
      </c>
      <c r="D7" s="28" t="inlineStr">
        <is>
          <t>Miete oder Hypothekarzins, Nebenkosten, Strom, Heizung, Serafe.</t>
        </is>
      </c>
    </row>
    <row r="8">
      <c r="A8" s="25" t="inlineStr">
        <is>
          <t>Krankenkasse und private Versicherungen</t>
        </is>
      </c>
      <c r="B8" s="26" t="n">
        <v>600</v>
      </c>
      <c r="C8" s="27">
        <f>B8*12</f>
        <v/>
      </c>
      <c r="D8" s="28" t="inlineStr">
        <is>
          <t>Grundversicherung, Zusatz, Privathaftpflicht, Hausrat, Leben.</t>
        </is>
      </c>
    </row>
    <row r="9">
      <c r="A9" s="25" t="inlineStr">
        <is>
          <t>Essen, Haushalt, Kleidung</t>
        </is>
      </c>
      <c r="B9" s="26" t="n">
        <v>900</v>
      </c>
      <c r="C9" s="27">
        <f>B9*12</f>
        <v/>
      </c>
      <c r="D9" s="28" t="inlineStr">
        <is>
          <t>Einkäufe, Auswärtsverpflegung, Coiffeur, Kleider, Reinigung.</t>
        </is>
      </c>
    </row>
    <row r="10">
      <c r="A10" s="25" t="inlineStr">
        <is>
          <t>Mobilität</t>
        </is>
      </c>
      <c r="B10" s="26" t="n">
        <v>400</v>
      </c>
      <c r="C10" s="27">
        <f>B10*12</f>
        <v/>
      </c>
      <c r="D10" s="28" t="inlineStr">
        <is>
          <t>Auto (Leasing, Versicherung, Steuern, Service, Benzin) oder Abo für den ÖV.</t>
        </is>
      </c>
    </row>
    <row r="11">
      <c r="A11" s="25" t="inlineStr">
        <is>
          <t>Telefon, Internet, Abos, Freizeit</t>
        </is>
      </c>
      <c r="B11" s="26" t="n">
        <v>350</v>
      </c>
      <c r="C11" s="27">
        <f>B11*12</f>
        <v/>
      </c>
      <c r="D11" s="28" t="inlineStr">
        <is>
          <t>Handy, Streaming, Sport, Ferien, Hobbys, Restaurant.</t>
        </is>
      </c>
    </row>
    <row r="12">
      <c r="A12" s="25" t="inlineStr">
        <is>
          <t>Kinder, Betreuung, Unterhaltszahlungen</t>
        </is>
      </c>
      <c r="B12" s="26" t="n">
        <v>0</v>
      </c>
      <c r="C12" s="27">
        <f>B12*12</f>
        <v/>
      </c>
      <c r="D12" s="28" t="inlineStr">
        <is>
          <t>Kita, Krippe, Ausbildung, Alimente.</t>
        </is>
      </c>
    </row>
    <row r="13" ht="24" customHeight="1">
      <c r="A13" s="25" t="inlineStr">
        <is>
          <t>Sparen und Altersvorsorge</t>
        </is>
      </c>
      <c r="B13" s="26" t="n">
        <v>500</v>
      </c>
      <c r="C13" s="27">
        <f>B13*12</f>
        <v/>
      </c>
      <c r="D13" s="28" t="inlineStr">
        <is>
          <t>Säule 3a, Pensionskasse, Rücklagen. Als Selbstständige sind Sie dafür allein verantwortlich – lassen Sie diese Zeile nicht auf null.</t>
        </is>
      </c>
    </row>
    <row r="14">
      <c r="A14" s="25" t="inlineStr">
        <is>
          <t>Sonstiges und Reserve</t>
        </is>
      </c>
      <c r="B14" s="26" t="n">
        <v>250</v>
      </c>
      <c r="C14" s="27">
        <f>B14*12</f>
        <v/>
      </c>
      <c r="D14" s="28" t="inlineStr">
        <is>
          <t>Arzt, Zahnarzt, Geschenke, Reparaturen, alles Unvorhergesehene.</t>
        </is>
      </c>
    </row>
    <row r="15">
      <c r="A15" s="29" t="inlineStr">
        <is>
          <t>Das brauchen Sie netto auf dem Konto</t>
        </is>
      </c>
      <c r="B15" s="30">
        <f>SUM(B7:B14)</f>
        <v/>
      </c>
      <c r="C15" s="30">
        <f>SUM(C7:C14)</f>
        <v/>
      </c>
      <c r="D15" s="31" t="n"/>
    </row>
    <row r="16">
      <c r="A16" s="4" t="n"/>
      <c r="B16" s="4" t="n"/>
      <c r="C16" s="4" t="n"/>
      <c r="D16" s="4" t="n"/>
    </row>
    <row r="17" ht="21.75" customHeight="1">
      <c r="A17" s="23" t="inlineStr">
        <is>
          <t>B     Was zusätzlich dazukommt</t>
        </is>
      </c>
      <c r="B17" s="24" t="n"/>
      <c r="C17" s="24" t="n"/>
      <c r="D17" s="24" t="n"/>
    </row>
    <row r="18" ht="25.5" customHeight="1">
      <c r="A18" s="32" t="inlineStr">
        <is>
          <t>Einkommenssteuern</t>
        </is>
      </c>
      <c r="B18" s="33" t="n">
        <v>0.18</v>
      </c>
      <c r="C18" s="4" t="n"/>
      <c r="D18" s="28" t="inlineStr">
        <is>
          <t>Grober Schätzwert in Prozent des Bruttoeinkommens. Der Satz hängt stark von Kanton, Gemeinde, Zivilstand und Kindern ab. Bei tiefen Einkommen eher 10 %, bei hohen 25 % und mehr.</t>
        </is>
      </c>
    </row>
    <row r="19" ht="25.5" customHeight="1">
      <c r="A19" s="32" t="inlineStr">
        <is>
          <t>Sozialversicherungen</t>
        </is>
      </c>
      <c r="B19" s="33" t="n">
        <v>0.11</v>
      </c>
      <c r="C19" s="4" t="n"/>
      <c r="D19" s="28" t="inlineStr">
        <is>
          <t>Als Selbstständige zahlen Sie AHV, IV und EO selbst – rund 10 %. Dazu freiwillige Pensionskasse und Taggeldversicherung. Angestellte tragen etwa die Hälfte, weil der Betrieb den Rest zahlt.</t>
        </is>
      </c>
    </row>
    <row r="20" ht="24" customHeight="1">
      <c r="A20" s="29" t="inlineStr">
        <is>
          <t>Nötiger Lohn brutto pro Jahr</t>
        </is>
      </c>
      <c r="B20" s="31" t="n"/>
      <c r="C20" s="30">
        <f>IFERROR(C15/(1-B18-B19),0)</f>
        <v/>
      </c>
      <c r="D20" s="34" t="inlineStr">
        <is>
          <t>So viel muss Ihr Betrieb für Sie erwirtschaften, damit nach Steuern und Sozialabgaben Ihr Lebensbedarf gedeckt ist.</t>
        </is>
      </c>
    </row>
    <row r="21">
      <c r="A21" s="4" t="n"/>
      <c r="B21" s="4" t="n"/>
      <c r="C21" s="4" t="n"/>
      <c r="D21" s="4" t="n"/>
    </row>
    <row r="22" ht="21.75" customHeight="1">
      <c r="A22" s="23" t="inlineStr">
        <is>
          <t>C     Der Betrag, mit dem gerechnet wird</t>
        </is>
      </c>
      <c r="B22" s="24" t="n"/>
      <c r="C22" s="24" t="n"/>
      <c r="D22" s="24" t="n"/>
    </row>
    <row r="23" ht="25.5" customHeight="1">
      <c r="A23" s="32" t="inlineStr">
        <is>
          <t>Wenn Sie lieber einen anderen Betrag verwenden: hier eintragen</t>
        </is>
      </c>
      <c r="B23" s="4" t="n"/>
      <c r="C23" s="35" t="n"/>
      <c r="D23" s="28" t="inlineStr">
        <is>
          <t>Zum Beispiel Ihr vertraglicher Bruttojahreslohn, wenn Sie bei Ihrer eigenen GmbH oder AG angestellt sind. Leer lassen, wenn die Rechnung oben stimmt.</t>
        </is>
      </c>
    </row>
    <row r="24" ht="24" customHeight="1">
      <c r="A24" s="36" t="inlineStr">
        <is>
          <t>Ihr Lohn für die weitere Rechnung</t>
        </is>
      </c>
      <c r="B24" s="37" t="n"/>
      <c r="C24" s="38">
        <f>IF(N(C23)&gt;0,C23,C20)</f>
        <v/>
      </c>
      <c r="D24" s="39" t="inlineStr">
        <is>
          <t>Dieser Betrag wird im Blatt «2 Betriebskosten» automatisch als erste Kostenposition übernommen.</t>
        </is>
      </c>
    </row>
    <row r="25">
      <c r="A25" s="4" t="n"/>
      <c r="B25" s="4" t="n"/>
      <c r="C25" s="4" t="n"/>
      <c r="D25" s="4" t="n"/>
    </row>
    <row r="26" ht="15.75" customHeight="1">
      <c r="A26" s="3" t="inlineStr">
        <is>
          <t>Rechnen Sie hier ehrlich. Wer sich selbst zu billig einsetzt, verkauft am Ende Stunden unter Wert und merkt es erst, wenn das Geld für Ferien, Krankheit oder die Pensionierung fehlt.</t>
        </is>
      </c>
    </row>
    <row r="27" ht="15.75" customHeight="1"/>
  </sheetData>
  <mergeCells count="1">
    <mergeCell ref="A26:D27"/>
  </mergeCells>
  <pageMargins left="0.75" right="0.75" top="1" bottom="1" header="0.511811023622047" footer="0.5"/>
  <pageSetup orientation="landscape" fitToHeight="0" horizontalDpi="300" verticalDpi="300"/>
  <headerFooter>
    <oddHeader/>
    <oddFooter>&amp;L&amp;8 sebona  ·  www.sebona.ch&amp;C&amp;8 Stundensatz-Rechner - erste Orientierung, ersetzt keine individuelle Beratung&amp;R&amp;8 &amp;P /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E25"/>
  <sheetViews>
    <sheetView showGridLines="0" zoomScaleNormal="100" workbookViewId="0">
      <pane ySplit="5" topLeftCell="A6" activePane="bottomLeft" state="frozen"/>
      <selection pane="bottomLeft" activeCell="A1" sqref="A1"/>
    </sheetView>
  </sheetViews>
  <sheetFormatPr baseColWidth="10" defaultColWidth="8.7109375" defaultRowHeight="15"/>
  <cols>
    <col width="46" customWidth="1" min="1" max="1"/>
    <col width="15" customWidth="1" min="2" max="2"/>
    <col width="17" customWidth="1" min="3" max="4"/>
    <col width="72" customWidth="1" min="5" max="5"/>
  </cols>
  <sheetData>
    <row r="1" ht="20.25" customHeight="1">
      <c r="A1" s="17" t="inlineStr">
        <is>
          <t>Schritt 2: Was Ihr Betrieb im Jahr kostet</t>
        </is>
      </c>
      <c r="B1" s="4" t="n"/>
      <c r="C1" s="4" t="n"/>
      <c r="D1" s="4" t="n"/>
      <c r="E1" s="18" t="inlineStr">
        <is>
          <t>Accounty</t>
        </is>
      </c>
    </row>
    <row r="2">
      <c r="A2" s="19" t="inlineStr">
        <is>
          <t>Gemeint sind Kosten, die auch dann anfallen, wenn Sie keinen einzigen Auftrag haben. Alle Beträge ohne MWST.</t>
        </is>
      </c>
      <c r="B2" s="4" t="n"/>
      <c r="C2" s="4" t="n"/>
      <c r="D2" s="4" t="n"/>
      <c r="E2" s="20" t="inlineStr">
        <is>
          <t>www.accounty.ch</t>
        </is>
      </c>
    </row>
    <row r="3">
      <c r="A3" s="21" t="inlineStr">
        <is>
          <t>Tragen Sie ein, was Sie wissen – entweder als Monatsbetrag oder als Jahresbetrag. Sie dürfen auch beides in einer Zeile nutzen. Was Sie nicht haben, lassen Sie auf null.</t>
        </is>
      </c>
      <c r="B3" s="4" t="n"/>
      <c r="C3" s="4" t="n"/>
      <c r="D3" s="4" t="n"/>
      <c r="E3" s="4" t="inlineStr">
        <is>
          <t>Buchhaltung für Schweizer KMU</t>
        </is>
      </c>
    </row>
    <row r="4">
      <c r="A4" s="4" t="n"/>
      <c r="B4" s="4" t="n"/>
      <c r="C4" s="4" t="n"/>
      <c r="D4" s="4" t="n"/>
      <c r="E4" s="4" t="n"/>
    </row>
    <row r="5" ht="31.5" customHeight="1">
      <c r="A5" s="22" t="inlineStr">
        <is>
          <t>Kostenart</t>
        </is>
      </c>
      <c r="B5" s="22" t="inlineStr">
        <is>
          <t>Pro Monat (CHF)</t>
        </is>
      </c>
      <c r="C5" s="22" t="inlineStr">
        <is>
          <t>Einmal pro Jahr (CHF)</t>
        </is>
      </c>
      <c r="D5" s="22" t="inlineStr">
        <is>
          <t>Total pro Jahr (CHF)</t>
        </is>
      </c>
      <c r="E5" s="22" t="inlineStr">
        <is>
          <t>Was gehört dazu?</t>
        </is>
      </c>
    </row>
    <row r="6" ht="21.75" customHeight="1">
      <c r="A6" s="23" t="inlineStr">
        <is>
          <t>Diese Kosten laufen weiter, auch ohne Auftrag</t>
        </is>
      </c>
      <c r="B6" s="24" t="n"/>
      <c r="C6" s="24" t="n"/>
      <c r="D6" s="24" t="n"/>
      <c r="E6" s="24" t="n"/>
    </row>
    <row r="7">
      <c r="A7" s="40" t="inlineStr">
        <is>
          <t>Ihr eigener Lohn (aus Blatt 1)</t>
        </is>
      </c>
      <c r="B7" s="41" t="n"/>
      <c r="C7" s="41" t="n"/>
      <c r="D7" s="42">
        <f>'1 Ihr Bedarf'!C24</f>
        <v/>
      </c>
      <c r="E7" s="28" t="inlineStr">
        <is>
          <t>Wird automatisch aus Blatt 1 übernommen. Ändern Sie den Wert dort, nicht hier.</t>
        </is>
      </c>
    </row>
    <row r="8" ht="36" customHeight="1">
      <c r="A8" s="25" t="inlineStr">
        <is>
          <t>Löhne Büro, Verkauf, Administration</t>
        </is>
      </c>
      <c r="B8" s="26" t="n">
        <v>0</v>
      </c>
      <c r="C8" s="26" t="n">
        <v>0</v>
      </c>
      <c r="D8" s="27">
        <f>N(B8)*12+N(C8)</f>
        <v/>
      </c>
      <c r="E8" s="28" t="inlineStr">
        <is>
          <t>Alle Lohnkosten inklusive Ihrer Arbeitgeberbeiträge für Personen, deren Zeit Sie dem Kunden NICHT direkt verrechnen. Die Löhne der ausführenden Mitarbeitenden gehören nicht hierher – die kommen in Blatt 3.</t>
        </is>
      </c>
    </row>
    <row r="9">
      <c r="A9" s="25" t="inlineStr">
        <is>
          <t>Miete, Nebenkosten, Strom, Heizung</t>
        </is>
      </c>
      <c r="B9" s="26" t="n">
        <v>800</v>
      </c>
      <c r="C9" s="26" t="n">
        <v>0</v>
      </c>
      <c r="D9" s="27">
        <f>N(B9)*12+N(C9)</f>
        <v/>
      </c>
      <c r="E9" s="28" t="inlineStr">
        <is>
          <t>Büro, Werkstatt, Atelier, Lager, Garage. Auch ein Anteil für das Arbeitszimmer zu Hause.</t>
        </is>
      </c>
    </row>
    <row r="10" ht="24" customHeight="1">
      <c r="A10" s="25" t="inlineStr">
        <is>
          <t>Fahrzeuge</t>
        </is>
      </c>
      <c r="B10" s="26" t="n">
        <v>600</v>
      </c>
      <c r="C10" s="26" t="n">
        <v>0</v>
      </c>
      <c r="D10" s="27">
        <f>N(B10)*12+N(C10)</f>
        <v/>
      </c>
      <c r="E10" s="28" t="inlineStr">
        <is>
          <t>Leasing oder Abschreibung, Versicherung, Verkehrssteuern, Service, Reifen, Treibstoff, Reinigung, Vignette.</t>
        </is>
      </c>
    </row>
    <row r="11" ht="24" customHeight="1">
      <c r="A11" s="25" t="inlineStr">
        <is>
          <t>Maschinen, Werkzeuge, Geräte</t>
        </is>
      </c>
      <c r="B11" s="26" t="n">
        <v>200</v>
      </c>
      <c r="C11" s="26" t="n">
        <v>0</v>
      </c>
      <c r="D11" s="27">
        <f>N(B11)*12+N(C11)</f>
        <v/>
      </c>
      <c r="E11" s="28" t="inlineStr">
        <is>
          <t>Anschaffungen auf die Nutzungsdauer verteilt, Reparaturen, Wartung, Ersatz, Miete von Spezialgeräten.</t>
        </is>
      </c>
    </row>
    <row r="12" ht="24" customHeight="1">
      <c r="A12" s="25" t="inlineStr">
        <is>
          <t>Versicherungen des Betriebs</t>
        </is>
      </c>
      <c r="B12" s="26" t="n">
        <v>0</v>
      </c>
      <c r="C12" s="26" t="n">
        <v>1800</v>
      </c>
      <c r="D12" s="27">
        <f>N(B12)*12+N(C12)</f>
        <v/>
      </c>
      <c r="E12" s="28" t="inlineStr">
        <is>
          <t>Betriebshaftpflicht, Sachversicherung, Rechtsschutz, Betriebsunterbruch, Berufshaftpflicht.</t>
        </is>
      </c>
    </row>
    <row r="13">
      <c r="A13" s="25" t="inlineStr">
        <is>
          <t>Telefon, Internet, Porto</t>
        </is>
      </c>
      <c r="B13" s="26" t="n">
        <v>120</v>
      </c>
      <c r="C13" s="26" t="n">
        <v>0</v>
      </c>
      <c r="D13" s="27">
        <f>N(B13)*12+N(C13)</f>
        <v/>
      </c>
      <c r="E13" s="28" t="inlineStr">
        <is>
          <t>Geschäftshandy, Festnetz, Internet, Briefmarken, Versand.</t>
        </is>
      </c>
    </row>
    <row r="14" ht="24" customHeight="1">
      <c r="A14" s="25" t="inlineStr">
        <is>
          <t>Software, Lizenzen, IT, Website</t>
        </is>
      </c>
      <c r="B14" s="26" t="n">
        <v>90</v>
      </c>
      <c r="C14" s="26" t="n">
        <v>0</v>
      </c>
      <c r="D14" s="27">
        <f>N(B14)*12+N(C14)</f>
        <v/>
      </c>
      <c r="E14" s="28" t="inlineStr">
        <is>
          <t>Buchhaltungs- und Offertprogramm, Cloud, Hosting, Domain, Virenschutz, Support, Fachprogramme.</t>
        </is>
      </c>
    </row>
    <row r="15" ht="24" customHeight="1">
      <c r="A15" s="25" t="inlineStr">
        <is>
          <t>Buchhaltung, Treuhand, Beratung</t>
        </is>
      </c>
      <c r="B15" s="26" t="n">
        <v>0</v>
      </c>
      <c r="C15" s="26" t="n">
        <v>2800</v>
      </c>
      <c r="D15" s="27">
        <f>N(B15)*12+N(C15)</f>
        <v/>
      </c>
      <c r="E15" s="28" t="inlineStr">
        <is>
          <t>Jahresabschluss, MWST-Abrechnungen, Lohnbuchhaltung, Steuererklärung, Rechtsberatung, Notar.</t>
        </is>
      </c>
    </row>
    <row r="16" ht="24" customHeight="1">
      <c r="A16" s="25" t="inlineStr">
        <is>
          <t>Werbung und Marketing</t>
        </is>
      </c>
      <c r="B16" s="26" t="n">
        <v>150</v>
      </c>
      <c r="C16" s="26" t="n">
        <v>0</v>
      </c>
      <c r="D16" s="27">
        <f>N(B16)*12+N(C16)</f>
        <v/>
      </c>
      <c r="E16" s="28" t="inlineStr">
        <is>
          <t>Website, Inserate, Flyer, Fahrzeugbeschriftung, Arbeitskleidung mit Logo, Sponsoring, Kundengeschenke.</t>
        </is>
      </c>
    </row>
    <row r="17">
      <c r="A17" s="25" t="inlineStr">
        <is>
          <t>Bürobedarf, Fachliteratur, Weiterbildung</t>
        </is>
      </c>
      <c r="B17" s="26" t="n">
        <v>80</v>
      </c>
      <c r="C17" s="26" t="n">
        <v>0</v>
      </c>
      <c r="D17" s="27">
        <f>N(B17)*12+N(C17)</f>
        <v/>
      </c>
      <c r="E17" s="28" t="inlineStr">
        <is>
          <t>Papier, Drucker, Fachzeitschriften, Kurse, Zertifikate, Prüfungen.</t>
        </is>
      </c>
    </row>
    <row r="18">
      <c r="A18" s="25" t="inlineStr">
        <is>
          <t>Verbandsbeiträge, Bewilligungen, Gebühren</t>
        </is>
      </c>
      <c r="B18" s="26" t="n">
        <v>0</v>
      </c>
      <c r="C18" s="26" t="n">
        <v>600</v>
      </c>
      <c r="D18" s="27">
        <f>N(B18)*12+N(C18)</f>
        <v/>
      </c>
      <c r="E18" s="28" t="inlineStr">
        <is>
          <t>Branchenverband, Gewerbeverein, Handelsregister, Konzessionen, Bewilligungen.</t>
        </is>
      </c>
    </row>
    <row r="19">
      <c r="A19" s="25" t="inlineStr">
        <is>
          <t>Bank, Kartengebühren, Zinsen</t>
        </is>
      </c>
      <c r="B19" s="26" t="n">
        <v>40</v>
      </c>
      <c r="C19" s="26" t="n">
        <v>0</v>
      </c>
      <c r="D19" s="27">
        <f>N(B19)*12+N(C19)</f>
        <v/>
      </c>
      <c r="E19" s="28" t="inlineStr">
        <is>
          <t>Kontoführung, Kreditkarten- und Zahlungsgebühren, Kreditzinsen, Debitorenverluste.</t>
        </is>
      </c>
    </row>
    <row r="20">
      <c r="A20" s="29" t="inlineStr">
        <is>
          <t>Zwischentotal</t>
        </is>
      </c>
      <c r="B20" s="31" t="n"/>
      <c r="C20" s="31" t="n"/>
      <c r="D20" s="30">
        <f>SUM(D7:D19)</f>
        <v/>
      </c>
      <c r="E20" s="31" t="n"/>
    </row>
    <row r="21" ht="25.5" customHeight="1">
      <c r="A21" s="32" t="inlineStr">
        <is>
          <t>Sicherheitsreserve für Unvorhergesehenes</t>
        </is>
      </c>
      <c r="B21" s="33" t="n">
        <v>0.05</v>
      </c>
      <c r="C21" s="4" t="n"/>
      <c r="D21" s="43">
        <f>D20*N(B21)</f>
        <v/>
      </c>
      <c r="E21" s="28" t="inlineStr">
        <is>
          <t>In Prozent. Für das, woran Sie heute nicht denken: eine kaputte Maschine, eine Nachzahlung, ein Auftrag, der platzt. 5 bis 10 Prozent sind vernünftig.</t>
        </is>
      </c>
    </row>
    <row r="22">
      <c r="A22" s="36" t="inlineStr">
        <is>
          <t>Ihre Betriebskosten pro Jahr</t>
        </is>
      </c>
      <c r="B22" s="37" t="n"/>
      <c r="C22" s="37" t="n"/>
      <c r="D22" s="38">
        <f>D20+D21</f>
        <v/>
      </c>
      <c r="E22" s="37" t="n"/>
    </row>
    <row r="23">
      <c r="A23" s="4" t="n"/>
      <c r="B23" s="4" t="n"/>
      <c r="C23" s="4" t="n"/>
      <c r="D23" s="4" t="n"/>
      <c r="E23" s="4" t="n"/>
    </row>
    <row r="24" ht="15.75" customHeight="1">
      <c r="A24" s="28" t="inlineStr">
        <is>
          <t>Diese Summe wird im Blatt «3 Stundensatz» auf Ihre Leistungsbereiche verteilt und in einen Betrag pro Stunde umgerechnet.</t>
        </is>
      </c>
    </row>
    <row r="25" ht="15.75" customHeight="1"/>
  </sheetData>
  <mergeCells count="1">
    <mergeCell ref="A24:E25"/>
  </mergeCells>
  <pageMargins left="0.75" right="0.75" top="1" bottom="1" header="0.511811023622047" footer="0.5"/>
  <pageSetup orientation="landscape" fitToHeight="0" horizontalDpi="300" verticalDpi="300"/>
  <headerFooter>
    <oddHeader/>
    <oddFooter>&amp;L&amp;8 sebona  ·  www.sebona.ch&amp;C&amp;8 Stundensatz-Rechner - erste Orientierung, ersetzt keine individuelle Beratung&amp;R&amp;8 &amp;P /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G53"/>
  <sheetViews>
    <sheetView showGridLines="0" zoomScaleNormal="100" workbookViewId="0">
      <pane ySplit="4" topLeftCell="A5" activePane="bottomLeft" state="frozen"/>
      <selection pane="bottomLeft" activeCell="A1" sqref="A1"/>
    </sheetView>
  </sheetViews>
  <sheetFormatPr baseColWidth="10" defaultColWidth="8.7109375" defaultRowHeight="15"/>
  <cols>
    <col width="50" customWidth="1" min="1" max="1"/>
    <col width="11" customWidth="1" min="2" max="2"/>
    <col width="16" customWidth="1" min="3" max="6"/>
    <col width="66" customWidth="1" min="7" max="7"/>
  </cols>
  <sheetData>
    <row r="1" ht="20.25" customHeight="1">
      <c r="A1" s="17" t="inlineStr">
        <is>
          <t>Schritt 3: Ihr Stundensatz</t>
        </is>
      </c>
      <c r="B1" s="4" t="n"/>
      <c r="C1" s="4" t="n"/>
      <c r="D1" s="4" t="n"/>
      <c r="E1" s="4" t="n"/>
      <c r="F1" s="4" t="n"/>
      <c r="G1" s="18" t="inlineStr">
        <is>
          <t>Accounty</t>
        </is>
      </c>
    </row>
    <row r="2">
      <c r="A2" s="19" t="inlineStr">
        <is>
          <t>Füllen Sie die gelben Felder aus. Nicht genutzte Bereiche lassen Sie auf null. Alle Beträge ohne MWST.</t>
        </is>
      </c>
      <c r="B2" s="4" t="n"/>
      <c r="C2" s="4" t="n"/>
      <c r="D2" s="4" t="n"/>
      <c r="E2" s="4" t="n"/>
      <c r="F2" s="4" t="n"/>
      <c r="G2" s="20" t="inlineStr">
        <is>
          <t>www.accounty.ch</t>
        </is>
      </c>
    </row>
    <row r="3">
      <c r="A3" s="4" t="n"/>
      <c r="B3" s="4" t="n"/>
      <c r="C3" s="4" t="n"/>
      <c r="D3" s="4" t="n"/>
      <c r="E3" s="4" t="n"/>
      <c r="F3" s="4" t="n"/>
      <c r="G3" s="4" t="inlineStr">
        <is>
          <t>Buchhaltung für Schweizer KMU</t>
        </is>
      </c>
    </row>
    <row r="4" ht="25.5" customHeight="1">
      <c r="A4" s="22" t="inlineStr">
        <is>
          <t>Position</t>
        </is>
      </c>
      <c r="B4" s="22" t="inlineStr">
        <is>
          <t>Einheit</t>
        </is>
      </c>
      <c r="C4" s="22" t="inlineStr">
        <is>
          <t>Bereich 1</t>
        </is>
      </c>
      <c r="D4" s="22" t="inlineStr">
        <is>
          <t>Bereich 2</t>
        </is>
      </c>
      <c r="E4" s="22" t="inlineStr">
        <is>
          <t>Bereich 3</t>
        </is>
      </c>
      <c r="F4" s="22" t="inlineStr">
        <is>
          <t>Alle zusammen</t>
        </is>
      </c>
      <c r="G4" s="22" t="inlineStr">
        <is>
          <t>Was ist damit gemeint?</t>
        </is>
      </c>
    </row>
    <row r="5" ht="21.75" customHeight="1">
      <c r="A5" s="23" t="inlineStr">
        <is>
          <t>1     Ihre Leistungsbereiche</t>
        </is>
      </c>
      <c r="B5" s="24" t="n"/>
      <c r="C5" s="24" t="n"/>
      <c r="D5" s="24" t="n"/>
      <c r="E5" s="24" t="n"/>
      <c r="F5" s="24" t="n"/>
      <c r="G5" s="24" t="n"/>
    </row>
    <row r="6" ht="27.75" customHeight="1">
      <c r="A6" s="32" t="inlineStr">
        <is>
          <t>Wie heisst dieser Bereich?</t>
        </is>
      </c>
      <c r="B6" s="44" t="inlineStr">
        <is>
          <t>Text</t>
        </is>
      </c>
      <c r="C6" s="45" t="inlineStr">
        <is>
          <t>Ausführung / Montage</t>
        </is>
      </c>
      <c r="D6" s="45" t="inlineStr">
        <is>
          <t>Beratung / Planung</t>
        </is>
      </c>
      <c r="E6" s="45" t="n"/>
      <c r="F6" s="46" t="inlineStr">
        <is>
          <t>Alle zusammen</t>
        </is>
      </c>
      <c r="G6" s="28" t="inlineStr">
        <is>
          <t>Frei wählbar. Beispiele: Montage, Werkstatt, Beratung, Schulung, Service, Pflege, Reinigung, Grafik, Programmierung. Wer nur einen Bereich hat, füllt nur Bereich 1 aus.</t>
        </is>
      </c>
    </row>
    <row r="7" ht="24" customHeight="1">
      <c r="A7" s="32" t="inlineStr">
        <is>
          <t>Verkaufte Stunden pro Jahr</t>
        </is>
      </c>
      <c r="B7" s="44" t="inlineStr">
        <is>
          <t>Std</t>
        </is>
      </c>
      <c r="C7" s="35" t="n">
        <v>2600</v>
      </c>
      <c r="D7" s="35" t="n">
        <v>400</v>
      </c>
      <c r="E7" s="35" t="n">
        <v>0</v>
      </c>
      <c r="F7" s="35">
        <f>C7+D7+E7</f>
        <v/>
      </c>
      <c r="G7" s="28" t="inlineStr">
        <is>
          <t>Nur Stunden, die Sie dem Kunden auch in Rechnung stellen. Offerten, Fahrten, Einkauf, Administration, Ferien und Krankheit gehören NICHT dazu.</t>
        </is>
      </c>
    </row>
    <row r="8">
      <c r="A8" s="32" t="inlineStr">
        <is>
          <t>Arbeitswochen pro Jahr</t>
        </is>
      </c>
      <c r="B8" s="44" t="inlineStr">
        <is>
          <t>Wochen</t>
        </is>
      </c>
      <c r="C8" s="35" t="n">
        <v>44</v>
      </c>
      <c r="D8" s="4" t="n"/>
      <c r="E8" s="4" t="n"/>
      <c r="F8" s="4" t="n"/>
      <c r="G8" s="28" t="inlineStr">
        <is>
          <t>52 Wochen minus Ferien und Feiertage. 44 bis 46 sind üblich.</t>
        </is>
      </c>
    </row>
    <row r="9">
      <c r="A9" s="47" t="inlineStr">
        <is>
          <t>Das sind pro Arbeitswoche</t>
        </is>
      </c>
      <c r="B9" s="44" t="inlineStr">
        <is>
          <t>Std</t>
        </is>
      </c>
      <c r="C9" s="48">
        <f>IFERROR(C7/$C$8,0)</f>
        <v/>
      </c>
      <c r="D9" s="48">
        <f>IFERROR(D7/$C$8,0)</f>
        <v/>
      </c>
      <c r="E9" s="48">
        <f>IFERROR(E7/$C$8,0)</f>
        <v/>
      </c>
      <c r="F9" s="48">
        <f>IFERROR(F7/$C$8,0)</f>
        <v/>
      </c>
      <c r="G9" s="28" t="inlineStr">
        <is>
          <t>Realitätscheck: Schaffen Sie das mit den Leuten, die Sie haben?</t>
        </is>
      </c>
    </row>
    <row r="10">
      <c r="A10" s="32" t="inlineStr">
        <is>
          <t>Ihr geplanter Stundensatz</t>
        </is>
      </c>
      <c r="B10" s="44" t="inlineStr">
        <is>
          <t>CHF</t>
        </is>
      </c>
      <c r="C10" s="49" t="n">
        <v>105</v>
      </c>
      <c r="D10" s="49" t="n">
        <v>150</v>
      </c>
      <c r="E10" s="49" t="n">
        <v>0</v>
      </c>
      <c r="F10" s="49">
        <f>IFERROR(F41/F7,0)</f>
        <v/>
      </c>
      <c r="G10" s="28" t="inlineStr">
        <is>
          <t>Der Preis, den Sie heute verlangen oder verlangen wollen – ohne MWST.</t>
        </is>
      </c>
    </row>
    <row r="11" ht="36" customHeight="1">
      <c r="A11" s="32" t="inlineStr">
        <is>
          <t>Gewinn, den Sie machen wollen</t>
        </is>
      </c>
      <c r="B11" s="44" t="inlineStr">
        <is>
          <t>%</t>
        </is>
      </c>
      <c r="C11" s="33" t="n">
        <v>0.1</v>
      </c>
      <c r="D11" s="33" t="n">
        <v>0.1</v>
      </c>
      <c r="E11" s="33" t="n">
        <v>0.1</v>
      </c>
      <c r="F11" s="12" t="n"/>
      <c r="G11" s="28" t="inlineStr">
        <is>
          <t>In Prozent des Umsatzes. Der Gewinn ist Ihr Polster für schlechte Jahre und für Investitionen – er ist nicht dasselbe wie Ihr Lohn. 5 bis 15 Prozent sind übliche Grössenordnungen.</t>
        </is>
      </c>
    </row>
    <row r="12">
      <c r="A12" s="4" t="n"/>
      <c r="B12" s="4" t="n"/>
      <c r="C12" s="4" t="n"/>
      <c r="D12" s="4" t="n"/>
      <c r="E12" s="4" t="n"/>
      <c r="F12" s="4" t="n"/>
      <c r="G12" s="4" t="n"/>
    </row>
    <row r="13" ht="21.75" customHeight="1">
      <c r="A13" s="23" t="inlineStr">
        <is>
          <t>2     Was eine verkaufte Stunde Sie direkt kostet</t>
        </is>
      </c>
      <c r="B13" s="24" t="n"/>
      <c r="C13" s="24" t="n"/>
      <c r="D13" s="24" t="n"/>
      <c r="E13" s="24" t="n"/>
      <c r="F13" s="24" t="n"/>
      <c r="G13" s="24" t="n"/>
    </row>
    <row r="14" ht="36" customHeight="1">
      <c r="A14" s="32" t="inlineStr">
        <is>
          <t>Bruttostundenlohn der ausführenden Person</t>
        </is>
      </c>
      <c r="B14" s="44" t="inlineStr">
        <is>
          <t>CHF/Std</t>
        </is>
      </c>
      <c r="C14" s="49" t="n">
        <v>35</v>
      </c>
      <c r="D14" s="49" t="n">
        <v>45</v>
      </c>
      <c r="E14" s="49" t="n">
        <v>0</v>
      </c>
      <c r="F14" s="12" t="n"/>
      <c r="G14" s="28" t="inlineStr">
        <is>
          <t>Der Lohn laut Arbeitsvertrag, ohne Ihre Arbeitgeberbeiträge. WICHTIG: Wenn Sie diese Arbeit selbst machen, tragen Sie hier 0 ein – Ihr Lohn steckt bereits in den Betriebskosten.</t>
        </is>
      </c>
    </row>
    <row r="15" ht="36" customHeight="1">
      <c r="A15" s="32" t="inlineStr">
        <is>
          <t>Zuschlag für Sozialabgaben</t>
        </is>
      </c>
      <c r="B15" s="44" t="inlineStr">
        <is>
          <t>%</t>
        </is>
      </c>
      <c r="C15" s="33" t="n">
        <v>0.2</v>
      </c>
      <c r="D15" s="33" t="n">
        <v>0.2</v>
      </c>
      <c r="E15" s="33" t="n">
        <v>0.2</v>
      </c>
      <c r="F15" s="12" t="n"/>
      <c r="G15" s="28" t="inlineStr">
        <is>
          <t>Was Sie als Arbeitgeber zusätzlich zum Lohn zahlen: AHV, ALV, Pensionskasse, Unfall- und Krankentaggeldversicherung, Familienausgleichskasse. In der Schweiz meist 15 bis 25 Prozent.</t>
        </is>
      </c>
    </row>
    <row r="16" ht="48" customHeight="1">
      <c r="A16" s="32" t="inlineStr">
        <is>
          <t>Anteil der bezahlten Zeit, den Sie verrechnen können</t>
        </is>
      </c>
      <c r="B16" s="44" t="inlineStr">
        <is>
          <t>%</t>
        </is>
      </c>
      <c r="C16" s="33" t="n">
        <v>0.8</v>
      </c>
      <c r="D16" s="33" t="n">
        <v>0.85</v>
      </c>
      <c r="E16" s="33" t="n">
        <v>0.8</v>
      </c>
      <c r="F16" s="12" t="n"/>
      <c r="G16" s="28" t="inlineStr">
        <is>
          <t>Von 100 bezahlten Stunden landen nur so viele auf einer Rechnung. Der Rest geht für Fahrten, Rüstzeit, Offerten, Aufräumen und Leerlauf weg. Ferien und Feiertage sind hier nicht gemeint – die stecken schon im Zuschlag oben. Realistisch sind 70 bis 90 Prozent.</t>
        </is>
      </c>
    </row>
    <row r="17">
      <c r="A17" s="50" t="inlineStr">
        <is>
          <t>Lohnkosten je verrechneter Stunde</t>
        </is>
      </c>
      <c r="B17" s="44" t="inlineStr">
        <is>
          <t>CHF/Std</t>
        </is>
      </c>
      <c r="C17" s="51">
        <f>IFERROR(C14*(1+C15)/C16,0)</f>
        <v/>
      </c>
      <c r="D17" s="51">
        <f>IFERROR(D14*(1+D15)/D16,0)</f>
        <v/>
      </c>
      <c r="E17" s="51">
        <f>IFERROR(E14*(1+E15)/E16,0)</f>
        <v/>
      </c>
      <c r="F17" s="51">
        <f>IFERROR(-F43/F7,0)</f>
        <v/>
      </c>
      <c r="G17" s="4" t="n"/>
    </row>
    <row r="18" ht="36" customHeight="1">
      <c r="A18" s="32" t="inlineStr">
        <is>
          <t>Material und Kleinbedarf je verrechneter Stunde</t>
        </is>
      </c>
      <c r="B18" s="44" t="inlineStr">
        <is>
          <t>CHF/Std</t>
        </is>
      </c>
      <c r="C18" s="49" t="n">
        <v>8</v>
      </c>
      <c r="D18" s="49" t="n">
        <v>1</v>
      </c>
      <c r="E18" s="49" t="n">
        <v>0</v>
      </c>
      <c r="F18" s="49">
        <f>IFERROR(-F44/F7,0)</f>
        <v/>
      </c>
      <c r="G18" s="28" t="inlineStr">
        <is>
          <t>Alles, was pro Auftrag mitgeht und nicht separat verrechnet wird: Verbrauchsmaterial, Kleinteile, Schutzausrüstung, Entsorgung. Material, das Sie dem Kunden weiterverrechnen, gehört nicht hierher.</t>
        </is>
      </c>
    </row>
    <row r="19">
      <c r="A19" s="4" t="n"/>
      <c r="B19" s="4" t="n"/>
      <c r="C19" s="4" t="n"/>
      <c r="D19" s="4" t="n"/>
      <c r="E19" s="4" t="n"/>
      <c r="F19" s="4" t="n"/>
      <c r="G19" s="4" t="n"/>
    </row>
    <row r="20" ht="21.75" customHeight="1">
      <c r="A20" s="23" t="inlineStr">
        <is>
          <t>3     Ihr Anteil an den Betriebskosten</t>
        </is>
      </c>
      <c r="B20" s="24" t="n"/>
      <c r="C20" s="24" t="n"/>
      <c r="D20" s="24" t="n"/>
      <c r="E20" s="24" t="n"/>
      <c r="F20" s="24" t="n"/>
      <c r="G20" s="24" t="n"/>
    </row>
    <row r="21" ht="48" customHeight="1">
      <c r="A21" s="32" t="inlineStr">
        <is>
          <t>Gewichtung (nur wenn nötig ändern)</t>
        </is>
      </c>
      <c r="B21" s="44" t="inlineStr">
        <is>
          <t>Faktor</t>
        </is>
      </c>
      <c r="C21" s="52" t="n">
        <v>1</v>
      </c>
      <c r="D21" s="52" t="n">
        <v>1</v>
      </c>
      <c r="E21" s="52" t="n">
        <v>1</v>
      </c>
      <c r="F21" s="12" t="n"/>
      <c r="G21" s="28" t="inlineStr">
        <is>
          <t>Standard ist 1.00 für jeden Bereich – dann werden die Betriebskosten einfach nach Stunden verteilt. Verursacht ein Bereich deutlich mehr Aufwand (eigene Maschinen, mehr Fahrzeuge), setzen Sie dort 1.50 oder 2.00. Im Zweifel bei 1.00 lassen.</t>
        </is>
      </c>
    </row>
    <row r="22">
      <c r="A22" s="32" t="inlineStr">
        <is>
          <t>Ihr Anteil an den Betriebskosten</t>
        </is>
      </c>
      <c r="B22" s="44" t="inlineStr">
        <is>
          <t>%</t>
        </is>
      </c>
      <c r="C22" s="53">
        <f>IFERROR(C7*C21/($C$7*$C$21+$D$7*$D$21+$E$7*$E$21),0)</f>
        <v/>
      </c>
      <c r="D22" s="53">
        <f>IFERROR(D7*D21/($C$7*$C$21+$D$7*$D$21+$E$7*$E$21),0)</f>
        <v/>
      </c>
      <c r="E22" s="53">
        <f>IFERROR(E7*E21/($C$7*$C$21+$D$7*$D$21+$E$7*$E$21),0)</f>
        <v/>
      </c>
      <c r="F22" s="53">
        <f>C22+D22+E22</f>
        <v/>
      </c>
      <c r="G22" s="4" t="n"/>
    </row>
    <row r="23">
      <c r="A23" s="32" t="inlineStr">
        <is>
          <t>Betriebskosten für diesen Bereich</t>
        </is>
      </c>
      <c r="B23" s="44" t="inlineStr">
        <is>
          <t>CHF</t>
        </is>
      </c>
      <c r="C23" s="43">
        <f>$F$23*C22</f>
        <v/>
      </c>
      <c r="D23" s="43">
        <f>$F$23*D22</f>
        <v/>
      </c>
      <c r="E23" s="43">
        <f>$F$23*E22</f>
        <v/>
      </c>
      <c r="F23" s="43">
        <f>'2 Betriebskosten'!D22</f>
        <v/>
      </c>
      <c r="G23" s="28" t="inlineStr">
        <is>
          <t>Die Summe aus Blatt 2, aufgeteilt auf Ihre Bereiche.</t>
        </is>
      </c>
    </row>
    <row r="24">
      <c r="A24" s="50" t="inlineStr">
        <is>
          <t>Betriebskosten je verkaufter Stunde</t>
        </is>
      </c>
      <c r="B24" s="44" t="inlineStr">
        <is>
          <t>CHF/Std</t>
        </is>
      </c>
      <c r="C24" s="51">
        <f>IFERROR(C23/C7,0)</f>
        <v/>
      </c>
      <c r="D24" s="51">
        <f>IFERROR(D23/D7,0)</f>
        <v/>
      </c>
      <c r="E24" s="51">
        <f>IFERROR(E23/E7,0)</f>
        <v/>
      </c>
      <c r="F24" s="51">
        <f>IFERROR(F23/F7,0)</f>
        <v/>
      </c>
      <c r="G24" s="4" t="n"/>
    </row>
    <row r="25">
      <c r="A25" s="4" t="n"/>
      <c r="B25" s="4" t="n"/>
      <c r="C25" s="4" t="n"/>
      <c r="D25" s="4" t="n"/>
      <c r="E25" s="4" t="n"/>
      <c r="F25" s="4" t="n"/>
      <c r="G25" s="4" t="n"/>
    </row>
    <row r="26" ht="21.75" customHeight="1">
      <c r="A26" s="23" t="inlineStr">
        <is>
          <t>4     Ihr Ergebnis</t>
        </is>
      </c>
      <c r="B26" s="24" t="n"/>
      <c r="C26" s="24" t="n"/>
      <c r="D26" s="24" t="n"/>
      <c r="E26" s="24" t="n"/>
      <c r="F26" s="24" t="n"/>
      <c r="G26" s="24" t="n"/>
    </row>
    <row r="27">
      <c r="A27" s="36" t="inlineStr">
        <is>
          <t>So viel kostet Sie eine verkaufte Stunde</t>
        </is>
      </c>
      <c r="B27" s="54" t="inlineStr">
        <is>
          <t>CHF/Std</t>
        </is>
      </c>
      <c r="C27" s="55">
        <f>C17+C18+C24</f>
        <v/>
      </c>
      <c r="D27" s="55">
        <f>D17+D18+D24</f>
        <v/>
      </c>
      <c r="E27" s="55">
        <f>E17+E18+E24</f>
        <v/>
      </c>
      <c r="F27" s="55">
        <f>IFERROR(-(F43+F44+F45)/F7,0)</f>
        <v/>
      </c>
      <c r="G27" s="39" t="inlineStr">
        <is>
          <t>Ihre Schmerzgrenze. Unter diesem Preis legen Sie bei jeder Stunde Geld drauf.</t>
        </is>
      </c>
    </row>
    <row r="28" ht="24" customHeight="1">
      <c r="A28" s="36" t="inlineStr">
        <is>
          <t>Empfohlener Stundensatz mit Ihrem Wunschgewinn</t>
        </is>
      </c>
      <c r="B28" s="54" t="inlineStr">
        <is>
          <t>CHF/Std</t>
        </is>
      </c>
      <c r="C28" s="55">
        <f>IFERROR(C27/(1-C11),0)</f>
        <v/>
      </c>
      <c r="D28" s="55">
        <f>IFERROR(D27/(1-D11),0)</f>
        <v/>
      </c>
      <c r="E28" s="55">
        <f>IFERROR(E27/(1-E11),0)</f>
        <v/>
      </c>
      <c r="F28" s="55">
        <f>IFERROR(F27/(1-C11),0)</f>
        <v/>
      </c>
      <c r="G28" s="39" t="inlineStr">
        <is>
          <t>Diesen Preis sollten Sie anstreben. Er deckt alle Kosten und lässt den Gewinn aus Zeile 11 übrig.</t>
        </is>
      </c>
    </row>
    <row r="29">
      <c r="A29" s="32" t="inlineStr">
        <is>
          <t>Ihr Preis liegt über der Schmerzgrenze um</t>
        </is>
      </c>
      <c r="B29" s="44" t="inlineStr">
        <is>
          <t>CHF/Std</t>
        </is>
      </c>
      <c r="C29" s="56">
        <f>IF(C7=0,0,C10-C27)</f>
        <v/>
      </c>
      <c r="D29" s="56">
        <f>IF(D7=0,0,D10-D27)</f>
        <v/>
      </c>
      <c r="E29" s="56">
        <f>IF(E7=0,0,E10-E27)</f>
        <v/>
      </c>
      <c r="F29" s="56">
        <f>IF(F7=0,0,F10-F27)</f>
        <v/>
      </c>
      <c r="G29" s="28" t="inlineStr">
        <is>
          <t>Ist die Zahl negativ, verlieren Sie bei jeder verkauften Stunde Geld.</t>
        </is>
      </c>
    </row>
    <row r="30" ht="25.5" customHeight="1">
      <c r="A30" s="57" t="inlineStr">
        <is>
          <t>Kurz gesagt</t>
        </is>
      </c>
      <c r="B30" s="58" t="n"/>
      <c r="C30" s="59">
        <f>IF(C7=0,"nicht genutzt",IF(C10&lt;C27,"Preis zu tief - Verlust",IF(C10&lt;C28,"deckt Kosten, Gewinn fehlt","Preis ist gut")))</f>
        <v/>
      </c>
      <c r="D30" s="59">
        <f>IF(D7=0,"nicht genutzt",IF(D10&lt;D27,"Preis zu tief - Verlust",IF(D10&lt;D28,"deckt Kosten, Gewinn fehlt","Preis ist gut")))</f>
        <v/>
      </c>
      <c r="E30" s="59">
        <f>IF(E7=0,"nicht genutzt",IF(E10&lt;E27,"Preis zu tief - Verlust",IF(E10&lt;E28,"deckt Kosten, Gewinn fehlt","Preis ist gut")))</f>
        <v/>
      </c>
      <c r="F30" s="58" t="n"/>
      <c r="G30" s="60" t="inlineStr">
        <is>
          <t>Verglichen werden Ihr Preis (Zeile 10), die Schmerzgrenze (Zeile 27) und der empfohlene Satz (Zeile 28).</t>
        </is>
      </c>
    </row>
    <row r="31">
      <c r="A31" s="4" t="n"/>
      <c r="B31" s="4" t="n"/>
      <c r="C31" s="4" t="n"/>
      <c r="D31" s="4" t="n"/>
      <c r="E31" s="4" t="n"/>
      <c r="F31" s="4" t="n"/>
      <c r="G31" s="4" t="n"/>
    </row>
    <row r="32" ht="21.75" customHeight="1">
      <c r="A32" s="23" t="inlineStr">
        <is>
          <t>5     Woraus sich der Stundensatz zusammensetzt</t>
        </is>
      </c>
      <c r="B32" s="24" t="n"/>
      <c r="C32" s="24" t="n"/>
      <c r="D32" s="24" t="n"/>
      <c r="E32" s="24" t="n"/>
      <c r="F32" s="24" t="n"/>
      <c r="G32" s="24" t="n"/>
    </row>
    <row r="33">
      <c r="A33" s="32" t="inlineStr">
        <is>
          <t>Lohnkosten</t>
        </is>
      </c>
      <c r="B33" s="44" t="inlineStr">
        <is>
          <t>CHF/Std</t>
        </is>
      </c>
      <c r="C33" s="56">
        <f>C17</f>
        <v/>
      </c>
      <c r="D33" s="56">
        <f>D17</f>
        <v/>
      </c>
      <c r="E33" s="56">
        <f>E17</f>
        <v/>
      </c>
      <c r="F33" s="56">
        <f>F17</f>
        <v/>
      </c>
      <c r="G33" s="4" t="n"/>
    </row>
    <row r="34">
      <c r="A34" s="32" t="inlineStr">
        <is>
          <t>Material und Kleinbedarf</t>
        </is>
      </c>
      <c r="B34" s="44" t="inlineStr">
        <is>
          <t>CHF/Std</t>
        </is>
      </c>
      <c r="C34" s="56">
        <f>C18</f>
        <v/>
      </c>
      <c r="D34" s="56">
        <f>D18</f>
        <v/>
      </c>
      <c r="E34" s="56">
        <f>E18</f>
        <v/>
      </c>
      <c r="F34" s="56">
        <f>F18</f>
        <v/>
      </c>
      <c r="G34" s="4" t="n"/>
    </row>
    <row r="35">
      <c r="A35" s="32" t="inlineStr">
        <is>
          <t>Anteil an den Betriebskosten</t>
        </is>
      </c>
      <c r="B35" s="44" t="inlineStr">
        <is>
          <t>CHF/Std</t>
        </is>
      </c>
      <c r="C35" s="56">
        <f>C24</f>
        <v/>
      </c>
      <c r="D35" s="56">
        <f>D24</f>
        <v/>
      </c>
      <c r="E35" s="56">
        <f>E24</f>
        <v/>
      </c>
      <c r="F35" s="56">
        <f>F24</f>
        <v/>
      </c>
      <c r="G35" s="4" t="n"/>
    </row>
    <row r="36">
      <c r="A36" s="31" t="inlineStr">
        <is>
          <t>Kosten pro Stunde zusammen</t>
        </is>
      </c>
      <c r="B36" s="31" t="inlineStr">
        <is>
          <t>CHF/Std</t>
        </is>
      </c>
      <c r="C36" s="61">
        <f>C33+C34+C35</f>
        <v/>
      </c>
      <c r="D36" s="61">
        <f>D33+D34+D35</f>
        <v/>
      </c>
      <c r="E36" s="61">
        <f>E33+E34+E35</f>
        <v/>
      </c>
      <c r="F36" s="61">
        <f>F33+F34+F35</f>
        <v/>
      </c>
      <c r="G36" s="4" t="n"/>
    </row>
    <row r="37">
      <c r="A37" s="32" t="inlineStr">
        <is>
          <t>Aufschlag für Ihren Gewinn</t>
        </is>
      </c>
      <c r="B37" s="44" t="inlineStr">
        <is>
          <t>CHF/Std</t>
        </is>
      </c>
      <c r="C37" s="56">
        <f>C28-C27</f>
        <v/>
      </c>
      <c r="D37" s="56">
        <f>D28-D27</f>
        <v/>
      </c>
      <c r="E37" s="56">
        <f>E28-E27</f>
        <v/>
      </c>
      <c r="F37" s="56">
        <f>F28-F27</f>
        <v/>
      </c>
      <c r="G37" s="4" t="n"/>
    </row>
    <row r="38">
      <c r="A38" s="31" t="inlineStr">
        <is>
          <t>Empfohlener Stundensatz</t>
        </is>
      </c>
      <c r="B38" s="31" t="inlineStr">
        <is>
          <t>CHF/Std</t>
        </is>
      </c>
      <c r="C38" s="61">
        <f>C36+C37</f>
        <v/>
      </c>
      <c r="D38" s="61">
        <f>D36+D37</f>
        <v/>
      </c>
      <c r="E38" s="61">
        <f>E36+E37</f>
        <v/>
      </c>
      <c r="F38" s="61">
        <f>F36+F37</f>
        <v/>
      </c>
      <c r="G38" s="4" t="n"/>
    </row>
    <row r="39">
      <c r="A39" s="4" t="n"/>
      <c r="B39" s="4" t="n"/>
      <c r="C39" s="4" t="n"/>
      <c r="D39" s="4" t="n"/>
      <c r="E39" s="4" t="n"/>
      <c r="F39" s="4" t="n"/>
      <c r="G39" s="4" t="n"/>
    </row>
    <row r="40" ht="21.75" customHeight="1">
      <c r="A40" s="23" t="inlineStr">
        <is>
          <t>6     So sieht Ihr Jahr aus – gerechnet mit Ihrem Preis aus Zeile 10</t>
        </is>
      </c>
      <c r="B40" s="24" t="n"/>
      <c r="C40" s="24" t="n"/>
      <c r="D40" s="24" t="n"/>
      <c r="E40" s="24" t="n"/>
      <c r="F40" s="24" t="n"/>
      <c r="G40" s="24" t="n"/>
    </row>
    <row r="41">
      <c r="A41" s="32" t="inlineStr">
        <is>
          <t>Einnahmen</t>
        </is>
      </c>
      <c r="B41" s="44" t="inlineStr">
        <is>
          <t>CHF</t>
        </is>
      </c>
      <c r="C41" s="43">
        <f>C7*C10</f>
        <v/>
      </c>
      <c r="D41" s="43">
        <f>D7*D10</f>
        <v/>
      </c>
      <c r="E41" s="43">
        <f>E7*E10</f>
        <v/>
      </c>
      <c r="F41" s="43">
        <f>C41+D41+E41</f>
        <v/>
      </c>
      <c r="G41" s="28" t="inlineStr">
        <is>
          <t>Verkaufte Stunden mal Ihr Stundensatz.</t>
        </is>
      </c>
    </row>
    <row r="42">
      <c r="A42" s="62" t="inlineStr">
        <is>
          <t>Ihr eigener Lohn ist in den Betriebskosten weiter unten bereits enthalten.</t>
        </is>
      </c>
      <c r="B42" s="4" t="n"/>
      <c r="C42" s="4" t="n"/>
      <c r="D42" s="4" t="n"/>
      <c r="E42" s="4" t="n"/>
      <c r="F42" s="4" t="n"/>
      <c r="G42" s="4" t="n"/>
    </row>
    <row r="43">
      <c r="A43" s="32" t="inlineStr">
        <is>
          <t>abzüglich Löhne der ausführenden Mitarbeitenden</t>
        </is>
      </c>
      <c r="B43" s="44" t="inlineStr">
        <is>
          <t>CHF</t>
        </is>
      </c>
      <c r="C43" s="43">
        <f>-C7*C17</f>
        <v/>
      </c>
      <c r="D43" s="43">
        <f>-D7*D17</f>
        <v/>
      </c>
      <c r="E43" s="43">
        <f>-E7*E17</f>
        <v/>
      </c>
      <c r="F43" s="43">
        <f>C43+D43+E43</f>
        <v/>
      </c>
      <c r="G43" s="4" t="n"/>
    </row>
    <row r="44">
      <c r="A44" s="32" t="inlineStr">
        <is>
          <t>abzüglich Material und Kleinbedarf</t>
        </is>
      </c>
      <c r="B44" s="44" t="inlineStr">
        <is>
          <t>CHF</t>
        </is>
      </c>
      <c r="C44" s="43">
        <f>-C7*C18</f>
        <v/>
      </c>
      <c r="D44" s="43">
        <f>-D7*D18</f>
        <v/>
      </c>
      <c r="E44" s="43">
        <f>-E7*E18</f>
        <v/>
      </c>
      <c r="F44" s="43">
        <f>C44+D44+E44</f>
        <v/>
      </c>
      <c r="G44" s="4" t="n"/>
    </row>
    <row r="45">
      <c r="A45" s="32" t="inlineStr">
        <is>
          <t>abzüglich Betriebskosten</t>
        </is>
      </c>
      <c r="B45" s="44" t="inlineStr">
        <is>
          <t>CHF</t>
        </is>
      </c>
      <c r="C45" s="43">
        <f>-C23</f>
        <v/>
      </c>
      <c r="D45" s="43">
        <f>-D23</f>
        <v/>
      </c>
      <c r="E45" s="43">
        <f>-E23</f>
        <v/>
      </c>
      <c r="F45" s="43">
        <f>C45+D45+E45</f>
        <v/>
      </c>
      <c r="G45" s="4" t="n"/>
    </row>
    <row r="46" ht="24" customHeight="1">
      <c r="A46" s="63" t="inlineStr">
        <is>
          <t>Das bleibt Ihnen im Jahr</t>
        </is>
      </c>
      <c r="B46" s="63" t="inlineStr">
        <is>
          <t>CHF</t>
        </is>
      </c>
      <c r="C46" s="64">
        <f>C41+C43+C44+C45</f>
        <v/>
      </c>
      <c r="D46" s="64">
        <f>D41+D43+D44+D45</f>
        <v/>
      </c>
      <c r="E46" s="64">
        <f>E41+E43+E44+E45</f>
        <v/>
      </c>
      <c r="F46" s="64">
        <f>F41+F43+F44+F45</f>
        <v/>
      </c>
      <c r="G46" s="39" t="inlineStr">
        <is>
          <t>Gewinn vor Steuern. Ihr eigener Lohn ist darin bereits als Kosten abgezogen. Eine Zahl in Klammern und in Rot bedeutet Verlust.</t>
        </is>
      </c>
    </row>
    <row r="47">
      <c r="A47" s="32" t="inlineStr">
        <is>
          <t>in Prozent der Einnahmen</t>
        </is>
      </c>
      <c r="B47" s="44" t="inlineStr">
        <is>
          <t>%</t>
        </is>
      </c>
      <c r="C47" s="53">
        <f>IFERROR(C46/C41,0)</f>
        <v/>
      </c>
      <c r="D47" s="53">
        <f>IFERROR(D46/D41,0)</f>
        <v/>
      </c>
      <c r="E47" s="53">
        <f>IFERROR(E46/E41,0)</f>
        <v/>
      </c>
      <c r="F47" s="53">
        <f>IFERROR(F46/F41,0)</f>
        <v/>
      </c>
      <c r="G47" s="4" t="n"/>
    </row>
    <row r="48" ht="24" customHeight="1">
      <c r="A48" s="32" t="inlineStr">
        <is>
          <t>Nötige Stunden, um auf null zu kommen</t>
        </is>
      </c>
      <c r="B48" s="44" t="inlineStr">
        <is>
          <t>Std</t>
        </is>
      </c>
      <c r="C48" s="43">
        <f>IFERROR(-C45/(C10-C17-C18),0)</f>
        <v/>
      </c>
      <c r="D48" s="43">
        <f>IFERROR(-D45/(D10-D17-D18),0)</f>
        <v/>
      </c>
      <c r="E48" s="43">
        <f>IFERROR(-E45/(E10-E17-E18),0)</f>
        <v/>
      </c>
      <c r="F48" s="43">
        <f>C48+D48+E48</f>
        <v/>
      </c>
      <c r="G48" s="28" t="inlineStr">
        <is>
          <t>Ab dieser Stundenzahl sind die Betriebskosten dieses Bereichs bezahlt. Jede weitere Stunde bringt Gewinn.</t>
        </is>
      </c>
    </row>
    <row r="49">
      <c r="A49" s="32" t="inlineStr">
        <is>
          <t>Ihre Reserve</t>
        </is>
      </c>
      <c r="B49" s="44" t="inlineStr">
        <is>
          <t>%</t>
        </is>
      </c>
      <c r="C49" s="53">
        <f>IFERROR(1-C48/C7,0)</f>
        <v/>
      </c>
      <c r="D49" s="53">
        <f>IFERROR(1-D48/D7,0)</f>
        <v/>
      </c>
      <c r="E49" s="53">
        <f>IFERROR(1-E48/E7,0)</f>
        <v/>
      </c>
      <c r="F49" s="53">
        <f>IFERROR(1-F48/F7,0)</f>
        <v/>
      </c>
      <c r="G49" s="28" t="inlineStr">
        <is>
          <t>So viel Auftragsvolumen dürfte wegfallen, bevor Sie in die Verlustzone geraten.</t>
        </is>
      </c>
    </row>
    <row r="50">
      <c r="A50" s="4" t="n"/>
      <c r="B50" s="4" t="n"/>
      <c r="C50" s="4" t="n"/>
      <c r="D50" s="4" t="n"/>
      <c r="E50" s="4" t="n"/>
      <c r="F50" s="4" t="n"/>
      <c r="G50" s="4" t="n"/>
    </row>
    <row r="51" ht="13.5" customHeight="1">
      <c r="A51" s="3" t="inlineStr">
        <is>
          <t>Zwei Dinge, die diese Rechnung nicht kann: Sie weiss nicht, ob Ihre Kunden den empfohlenen Preis auch zahlen – das sagt Ihnen nur der Markt. Und sie nimmt an, dass die Betriebskosten gleich bleiben, egal wie viele Stunden Sie verkaufen. Wenn Sie stark wachsen, brauchen Sie irgendwann mehr Fahrzeuge, mehr Platz und mehr Administration.</t>
        </is>
      </c>
    </row>
    <row r="52" ht="13.5" customHeight="1"/>
    <row r="53" ht="13.5" customHeight="1"/>
  </sheetData>
  <mergeCells count="1">
    <mergeCell ref="A51:G53"/>
  </mergeCells>
  <conditionalFormatting sqref="C29:F29">
    <cfRule type="cellIs" priority="3" operator="lessThan" dxfId="3">
      <formula>0</formula>
    </cfRule>
  </conditionalFormatting>
  <conditionalFormatting sqref="C46:F46">
    <cfRule type="cellIs" priority="2" operator="lessThan" dxfId="2">
      <formula>0</formula>
    </cfRule>
  </conditionalFormatting>
  <pageMargins left="0.75" right="0.75" top="1" bottom="1" header="0.511811023622047" footer="0.5"/>
  <pageSetup orientation="landscape" fitToHeight="0" horizontalDpi="300" verticalDpi="300"/>
  <headerFooter>
    <oddHeader/>
    <oddFooter>&amp;L&amp;8 sebona  ·  www.sebona.ch&amp;C&amp;8 Stundensatz-Rechner - erste Orientierung, ersetzt keine individuelle Beratung&amp;R&amp;8 &amp;P /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H28"/>
  <sheetViews>
    <sheetView showGridLines="0" zoomScaleNormal="100" workbookViewId="0">
      <selection activeCell="A1" sqref="A1"/>
    </sheetView>
  </sheetViews>
  <sheetFormatPr baseColWidth="10" defaultColWidth="8.7109375" defaultRowHeight="15"/>
  <cols>
    <col width="36" customWidth="1" min="1" max="1"/>
    <col width="15" customWidth="1" min="2" max="8"/>
  </cols>
  <sheetData>
    <row r="1" ht="20.25" customHeight="1">
      <c r="A1" s="17" t="inlineStr">
        <is>
          <t>Schritt 4: Was wäre wenn?</t>
        </is>
      </c>
      <c r="B1" s="4" t="n"/>
      <c r="C1" s="4" t="n"/>
      <c r="D1" s="4" t="n"/>
      <c r="E1" s="4" t="n"/>
      <c r="F1" s="4" t="n"/>
      <c r="G1" s="4" t="n"/>
      <c r="H1" s="18" t="inlineStr">
        <is>
          <t>Accounty</t>
        </is>
      </c>
    </row>
    <row r="2">
      <c r="A2" s="19" t="inlineStr">
        <is>
          <t>Die Tabelle zeigt Ihren Gewinn oder Verlust pro Jahr in Franken. Grün heisst Gewinn, rot heisst Verlust.</t>
        </is>
      </c>
      <c r="B2" s="4" t="n"/>
      <c r="C2" s="4" t="n"/>
      <c r="D2" s="4" t="n"/>
      <c r="E2" s="4" t="n"/>
      <c r="F2" s="4" t="n"/>
      <c r="G2" s="4" t="n"/>
      <c r="H2" s="20" t="inlineStr">
        <is>
          <t>www.accounty.ch</t>
        </is>
      </c>
    </row>
    <row r="3">
      <c r="A3" s="4" t="n"/>
      <c r="B3" s="4" t="n"/>
      <c r="C3" s="4" t="n"/>
      <c r="D3" s="4" t="n"/>
      <c r="E3" s="4" t="n"/>
      <c r="F3" s="4" t="n"/>
      <c r="G3" s="4" t="n"/>
      <c r="H3" s="4" t="inlineStr">
        <is>
          <t>Buchhaltung für Schweizer KMU</t>
        </is>
      </c>
    </row>
    <row r="4" ht="19.5" customHeight="1">
      <c r="A4" s="65" t="inlineStr">
        <is>
          <t>Welchen Bereich ansehen?</t>
        </is>
      </c>
      <c r="B4" s="66" t="n">
        <v>1</v>
      </c>
      <c r="C4" s="1">
        <f>CHOOSE($B$4,'3 Stundensatz'!C6,'3 Stundensatz'!D6,'3 Stundensatz'!E6)</f>
        <v/>
      </c>
      <c r="E4" s="67" t="inlineStr">
        <is>
          <t>Tragen Sie 1, 2 oder 3 ein.</t>
        </is>
      </c>
      <c r="F4" s="4" t="n"/>
      <c r="G4" s="4" t="n"/>
      <c r="H4" s="4" t="n"/>
    </row>
    <row r="5">
      <c r="A5" s="68" t="inlineStr">
        <is>
          <t>Verkaufte Stunden heute</t>
        </is>
      </c>
      <c r="B5" s="69">
        <f>CHOOSE($B$4,'3 Stundensatz'!C7,'3 Stundensatz'!D7,'3 Stundensatz'!E7)</f>
        <v/>
      </c>
      <c r="C5" s="4" t="n"/>
      <c r="D5" s="4" t="n"/>
      <c r="E5" s="4" t="n"/>
      <c r="F5" s="4" t="n"/>
      <c r="G5" s="4" t="n"/>
      <c r="H5" s="4" t="n"/>
    </row>
    <row r="6">
      <c r="A6" s="68" t="inlineStr">
        <is>
          <t>Schmerzgrenze pro Stunde</t>
        </is>
      </c>
      <c r="B6" s="70">
        <f>CHOOSE($B$4,'3 Stundensatz'!C27,'3 Stundensatz'!D27,'3 Stundensatz'!E27)</f>
        <v/>
      </c>
      <c r="C6" s="4" t="n"/>
      <c r="D6" s="4" t="n"/>
      <c r="E6" s="4" t="n"/>
      <c r="F6" s="4" t="n"/>
      <c r="G6" s="4" t="n"/>
      <c r="H6" s="4" t="n"/>
    </row>
    <row r="7">
      <c r="A7" s="68" t="inlineStr">
        <is>
          <t>Kosten, die mit jeder Stunde mitwachsen</t>
        </is>
      </c>
      <c r="B7" s="70">
        <f>CHOOSE($B$4,'3 Stundensatz'!C17+'3 Stundensatz'!C18,'3 Stundensatz'!D17+'3 Stundensatz'!D18,'3 Stundensatz'!E17+'3 Stundensatz'!E18)</f>
        <v/>
      </c>
      <c r="C7" s="4" t="n"/>
      <c r="D7" s="4" t="n"/>
      <c r="E7" s="4" t="n"/>
      <c r="F7" s="4" t="n"/>
      <c r="G7" s="4" t="n"/>
      <c r="H7" s="4" t="n"/>
    </row>
    <row r="8">
      <c r="A8" s="68" t="inlineStr">
        <is>
          <t>Betriebskosten dieses Bereichs pro Jahr</t>
        </is>
      </c>
      <c r="B8" s="69">
        <f>CHOOSE($B$4,'3 Stundensatz'!C23,'3 Stundensatz'!D23,'3 Stundensatz'!E23)</f>
        <v/>
      </c>
      <c r="C8" s="4" t="n"/>
      <c r="D8" s="4" t="n"/>
      <c r="E8" s="4" t="n"/>
      <c r="F8" s="4" t="n"/>
      <c r="G8" s="4" t="n"/>
      <c r="H8" s="4" t="n"/>
    </row>
    <row r="9">
      <c r="A9" s="4" t="n"/>
      <c r="B9" s="4" t="n"/>
      <c r="C9" s="4" t="n"/>
      <c r="D9" s="4" t="n"/>
      <c r="E9" s="4" t="n"/>
      <c r="F9" s="4" t="n"/>
      <c r="G9" s="4" t="n"/>
      <c r="H9" s="4" t="n"/>
    </row>
    <row r="10" ht="13.5" customHeight="1">
      <c r="A10" s="28" t="inlineStr">
        <is>
          <t>So lesen Sie die Tabelle: links den Stundensatz suchen, oben die Stundenzahl. Im Kreuzungspunkt steht, was am Jahresende übrig bleibt. Die orange Zeile in der Mitte ist Ihre Schmerzgrenze – in der Spalte «wie heute» steht dort genau null.</t>
        </is>
      </c>
    </row>
    <row r="11" ht="13.5" customHeight="1"/>
    <row r="12">
      <c r="A12" s="4" t="n"/>
      <c r="B12" s="4" t="n"/>
      <c r="C12" s="4" t="n"/>
      <c r="D12" s="4" t="n"/>
      <c r="E12" s="4" t="n"/>
      <c r="F12" s="4" t="n"/>
      <c r="G12" s="4" t="n"/>
      <c r="H12" s="4" t="n"/>
    </row>
    <row r="13">
      <c r="A13" s="71" t="inlineStr">
        <is>
          <t>Verkaufte Stunden</t>
        </is>
      </c>
      <c r="B13" s="72">
        <f>0.6*$B$5</f>
        <v/>
      </c>
      <c r="C13" s="72">
        <f>0.8*$B$5</f>
        <v/>
      </c>
      <c r="D13" s="72">
        <f>0.9*$B$5</f>
        <v/>
      </c>
      <c r="E13" s="72">
        <f>1*$B$5</f>
        <v/>
      </c>
      <c r="F13" s="72">
        <f>1.1*$B$5</f>
        <v/>
      </c>
      <c r="G13" s="72">
        <f>1.2*$B$5</f>
        <v/>
      </c>
      <c r="H13" s="72">
        <f>1.4*$B$5</f>
        <v/>
      </c>
    </row>
    <row r="14" ht="15" customHeight="1">
      <c r="A14" s="71" t="inlineStr">
        <is>
          <t>Ihr Stundensatz</t>
        </is>
      </c>
      <c r="B14" s="73" t="inlineStr">
        <is>
          <t>-40%</t>
        </is>
      </c>
      <c r="C14" s="73" t="inlineStr">
        <is>
          <t>-20%</t>
        </is>
      </c>
      <c r="D14" s="73" t="inlineStr">
        <is>
          <t>-10%</t>
        </is>
      </c>
      <c r="E14" s="73" t="inlineStr">
        <is>
          <t>wie heute</t>
        </is>
      </c>
      <c r="F14" s="73" t="inlineStr">
        <is>
          <t>+10%</t>
        </is>
      </c>
      <c r="G14" s="73" t="inlineStr">
        <is>
          <t>+20%</t>
        </is>
      </c>
      <c r="H14" s="73" t="inlineStr">
        <is>
          <t>+40%</t>
        </is>
      </c>
    </row>
    <row r="15">
      <c r="A15" s="74">
        <f>$B$6*0.8</f>
        <v/>
      </c>
      <c r="B15" s="27">
        <f>B$13*($A15-$B$7)-$B$8</f>
        <v/>
      </c>
      <c r="C15" s="27">
        <f>C$13*($A15-$B$7)-$B$8</f>
        <v/>
      </c>
      <c r="D15" s="27">
        <f>D$13*($A15-$B$7)-$B$8</f>
        <v/>
      </c>
      <c r="E15" s="27">
        <f>E$13*($A15-$B$7)-$B$8</f>
        <v/>
      </c>
      <c r="F15" s="27">
        <f>F$13*($A15-$B$7)-$B$8</f>
        <v/>
      </c>
      <c r="G15" s="27">
        <f>G$13*($A15-$B$7)-$B$8</f>
        <v/>
      </c>
      <c r="H15" s="27">
        <f>H$13*($A15-$B$7)-$B$8</f>
        <v/>
      </c>
    </row>
    <row r="16">
      <c r="A16" s="74">
        <f>$B$6*0.85</f>
        <v/>
      </c>
      <c r="B16" s="27">
        <f>B$13*($A16-$B$7)-$B$8</f>
        <v/>
      </c>
      <c r="C16" s="27">
        <f>C$13*($A16-$B$7)-$B$8</f>
        <v/>
      </c>
      <c r="D16" s="27">
        <f>D$13*($A16-$B$7)-$B$8</f>
        <v/>
      </c>
      <c r="E16" s="27">
        <f>E$13*($A16-$B$7)-$B$8</f>
        <v/>
      </c>
      <c r="F16" s="27">
        <f>F$13*($A16-$B$7)-$B$8</f>
        <v/>
      </c>
      <c r="G16" s="27">
        <f>G$13*($A16-$B$7)-$B$8</f>
        <v/>
      </c>
      <c r="H16" s="27">
        <f>H$13*($A16-$B$7)-$B$8</f>
        <v/>
      </c>
    </row>
    <row r="17">
      <c r="A17" s="74">
        <f>$B$6*0.9</f>
        <v/>
      </c>
      <c r="B17" s="27">
        <f>B$13*($A17-$B$7)-$B$8</f>
        <v/>
      </c>
      <c r="C17" s="27">
        <f>C$13*($A17-$B$7)-$B$8</f>
        <v/>
      </c>
      <c r="D17" s="27">
        <f>D$13*($A17-$B$7)-$B$8</f>
        <v/>
      </c>
      <c r="E17" s="27">
        <f>E$13*($A17-$B$7)-$B$8</f>
        <v/>
      </c>
      <c r="F17" s="27">
        <f>F$13*($A17-$B$7)-$B$8</f>
        <v/>
      </c>
      <c r="G17" s="27">
        <f>G$13*($A17-$B$7)-$B$8</f>
        <v/>
      </c>
      <c r="H17" s="27">
        <f>H$13*($A17-$B$7)-$B$8</f>
        <v/>
      </c>
    </row>
    <row r="18">
      <c r="A18" s="74">
        <f>$B$6*0.95</f>
        <v/>
      </c>
      <c r="B18" s="27">
        <f>B$13*($A18-$B$7)-$B$8</f>
        <v/>
      </c>
      <c r="C18" s="27">
        <f>C$13*($A18-$B$7)-$B$8</f>
        <v/>
      </c>
      <c r="D18" s="27">
        <f>D$13*($A18-$B$7)-$B$8</f>
        <v/>
      </c>
      <c r="E18" s="27">
        <f>E$13*($A18-$B$7)-$B$8</f>
        <v/>
      </c>
      <c r="F18" s="27">
        <f>F$13*($A18-$B$7)-$B$8</f>
        <v/>
      </c>
      <c r="G18" s="27">
        <f>G$13*($A18-$B$7)-$B$8</f>
        <v/>
      </c>
      <c r="H18" s="27">
        <f>H$13*($A18-$B$7)-$B$8</f>
        <v/>
      </c>
    </row>
    <row r="19">
      <c r="A19" s="75">
        <f>$B$6*1</f>
        <v/>
      </c>
      <c r="B19" s="27">
        <f>B$13*($A19-$B$7)-$B$8</f>
        <v/>
      </c>
      <c r="C19" s="27">
        <f>C$13*($A19-$B$7)-$B$8</f>
        <v/>
      </c>
      <c r="D19" s="27">
        <f>D$13*($A19-$B$7)-$B$8</f>
        <v/>
      </c>
      <c r="E19" s="27">
        <f>E$13*($A19-$B$7)-$B$8</f>
        <v/>
      </c>
      <c r="F19" s="27">
        <f>F$13*($A19-$B$7)-$B$8</f>
        <v/>
      </c>
      <c r="G19" s="27">
        <f>G$13*($A19-$B$7)-$B$8</f>
        <v/>
      </c>
      <c r="H19" s="27">
        <f>H$13*($A19-$B$7)-$B$8</f>
        <v/>
      </c>
    </row>
    <row r="20">
      <c r="A20" s="74">
        <f>$B$6*1.05</f>
        <v/>
      </c>
      <c r="B20" s="27">
        <f>B$13*($A20-$B$7)-$B$8</f>
        <v/>
      </c>
      <c r="C20" s="27">
        <f>C$13*($A20-$B$7)-$B$8</f>
        <v/>
      </c>
      <c r="D20" s="27">
        <f>D$13*($A20-$B$7)-$B$8</f>
        <v/>
      </c>
      <c r="E20" s="27">
        <f>E$13*($A20-$B$7)-$B$8</f>
        <v/>
      </c>
      <c r="F20" s="27">
        <f>F$13*($A20-$B$7)-$B$8</f>
        <v/>
      </c>
      <c r="G20" s="27">
        <f>G$13*($A20-$B$7)-$B$8</f>
        <v/>
      </c>
      <c r="H20" s="27">
        <f>H$13*($A20-$B$7)-$B$8</f>
        <v/>
      </c>
    </row>
    <row r="21">
      <c r="A21" s="74">
        <f>$B$6*1.1</f>
        <v/>
      </c>
      <c r="B21" s="27">
        <f>B$13*($A21-$B$7)-$B$8</f>
        <v/>
      </c>
      <c r="C21" s="27">
        <f>C$13*($A21-$B$7)-$B$8</f>
        <v/>
      </c>
      <c r="D21" s="27">
        <f>D$13*($A21-$B$7)-$B$8</f>
        <v/>
      </c>
      <c r="E21" s="27">
        <f>E$13*($A21-$B$7)-$B$8</f>
        <v/>
      </c>
      <c r="F21" s="27">
        <f>F$13*($A21-$B$7)-$B$8</f>
        <v/>
      </c>
      <c r="G21" s="27">
        <f>G$13*($A21-$B$7)-$B$8</f>
        <v/>
      </c>
      <c r="H21" s="27">
        <f>H$13*($A21-$B$7)-$B$8</f>
        <v/>
      </c>
    </row>
    <row r="22">
      <c r="A22" s="74">
        <f>$B$6*1.15</f>
        <v/>
      </c>
      <c r="B22" s="27">
        <f>B$13*($A22-$B$7)-$B$8</f>
        <v/>
      </c>
      <c r="C22" s="27">
        <f>C$13*($A22-$B$7)-$B$8</f>
        <v/>
      </c>
      <c r="D22" s="27">
        <f>D$13*($A22-$B$7)-$B$8</f>
        <v/>
      </c>
      <c r="E22" s="27">
        <f>E$13*($A22-$B$7)-$B$8</f>
        <v/>
      </c>
      <c r="F22" s="27">
        <f>F$13*($A22-$B$7)-$B$8</f>
        <v/>
      </c>
      <c r="G22" s="27">
        <f>G$13*($A22-$B$7)-$B$8</f>
        <v/>
      </c>
      <c r="H22" s="27">
        <f>H$13*($A22-$B$7)-$B$8</f>
        <v/>
      </c>
    </row>
    <row r="23">
      <c r="A23" s="74">
        <f>$B$6*1.2</f>
        <v/>
      </c>
      <c r="B23" s="27">
        <f>B$13*($A23-$B$7)-$B$8</f>
        <v/>
      </c>
      <c r="C23" s="27">
        <f>C$13*($A23-$B$7)-$B$8</f>
        <v/>
      </c>
      <c r="D23" s="27">
        <f>D$13*($A23-$B$7)-$B$8</f>
        <v/>
      </c>
      <c r="E23" s="27">
        <f>E$13*($A23-$B$7)-$B$8</f>
        <v/>
      </c>
      <c r="F23" s="27">
        <f>F$13*($A23-$B$7)-$B$8</f>
        <v/>
      </c>
      <c r="G23" s="27">
        <f>G$13*($A23-$B$7)-$B$8</f>
        <v/>
      </c>
      <c r="H23" s="27">
        <f>H$13*($A23-$B$7)-$B$8</f>
        <v/>
      </c>
    </row>
    <row r="24">
      <c r="A24" s="74">
        <f>$B$6*1.3</f>
        <v/>
      </c>
      <c r="B24" s="27">
        <f>B$13*($A24-$B$7)-$B$8</f>
        <v/>
      </c>
      <c r="C24" s="27">
        <f>C$13*($A24-$B$7)-$B$8</f>
        <v/>
      </c>
      <c r="D24" s="27">
        <f>D$13*($A24-$B$7)-$B$8</f>
        <v/>
      </c>
      <c r="E24" s="27">
        <f>E$13*($A24-$B$7)-$B$8</f>
        <v/>
      </c>
      <c r="F24" s="27">
        <f>F$13*($A24-$B$7)-$B$8</f>
        <v/>
      </c>
      <c r="G24" s="27">
        <f>G$13*($A24-$B$7)-$B$8</f>
        <v/>
      </c>
      <c r="H24" s="27">
        <f>H$13*($A24-$B$7)-$B$8</f>
        <v/>
      </c>
    </row>
    <row r="25">
      <c r="A25" s="4" t="n"/>
      <c r="B25" s="4" t="n"/>
      <c r="C25" s="4" t="n"/>
      <c r="D25" s="4" t="n"/>
      <c r="E25" s="4" t="n"/>
      <c r="F25" s="4" t="n"/>
      <c r="G25" s="4" t="n"/>
      <c r="H25" s="4" t="n"/>
    </row>
    <row r="26" ht="13.5" customHeight="1">
      <c r="A26" s="3" t="inlineStr">
        <is>
          <t>Achtung: In dieser Tabelle bleiben die Betriebskosten immer gleich. Bei deutlich mehr Stunden brauchen Sie irgendwann ein zusätzliches Fahrzeug, mehr Platz oder mehr Personal im Büro – die rechten Spalten sind deshalb eher zu optimistisch. Und: Ein höherer Preis bringt nur dann mehr, wenn die Kunden ihn auch zahlen.</t>
        </is>
      </c>
    </row>
    <row r="27" ht="13.5" customHeight="1"/>
    <row r="28" ht="13.5" customHeight="1"/>
  </sheetData>
  <mergeCells count="3">
    <mergeCell ref="A26:H28"/>
    <mergeCell ref="A10:H11"/>
    <mergeCell ref="C4:D4"/>
  </mergeCells>
  <conditionalFormatting sqref="B15:H24">
    <cfRule type="cellIs" priority="2" operator="lessThan" dxfId="1">
      <formula>0</formula>
    </cfRule>
    <cfRule type="cellIs" priority="3" operator="greaterThanOrEqual" dxfId="0">
      <formula>0</formula>
    </cfRule>
  </conditionalFormatting>
  <dataValidations count="1">
    <dataValidation sqref="B4" showDropDown="0" showInputMessage="0" showErrorMessage="0" allowBlank="0" type="list">
      <formula1>"1,2,3"</formula1>
      <formula2>0</formula2>
    </dataValidation>
  </dataValidations>
  <pageMargins left="0.75" right="0.75" top="1" bottom="1" header="0.511811023622047" footer="0.5"/>
  <pageSetup orientation="landscape" fitToHeight="0" horizontalDpi="300" verticalDpi="300"/>
  <headerFooter>
    <oddHeader/>
    <oddFooter>&amp;L&amp;8 sebona  ·  www.sebona.ch&amp;C&amp;8 Stundensatz-Rechner - erste Orientierung, ersetzt keine individuelle Beratung&amp;R&amp;8 &amp;P /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sebona</dc:creator>
  <dc:title xmlns:dc="http://purl.org/dc/elements/1.1/">Stundensatz-Rechner</dc:title>
  <dc:description xmlns:dc="http://purl.org/dc/elements/1.1/">Branchenneutraler Stundensatz-Rechner für Selbstständige und kleine Betriebe. Erste Orientierung, ersetzt keine individuelle Beratung.</dc:description>
  <dc:language xmlns:dc="http://purl.org/dc/elements/1.1/">en-US</dc:language>
  <dcterms:created xmlns:dcterms="http://purl.org/dc/terms/" xmlns:xsi="http://www.w3.org/2001/XMLSchema-instance" xsi:type="dcterms:W3CDTF">2026-07-29T17:22:53Z</dcterms:created>
  <dcterms:modified xmlns:dcterms="http://purl.org/dc/terms/" xmlns:xsi="http://www.w3.org/2001/XMLSchema-instance" xsi:type="dcterms:W3CDTF">2026-08-01T20:47:17Z</dcterms:modified>
  <cp:lastModifiedBy>Sebastian Böhner | SEBONA Treuhand</cp:lastModifiedBy>
  <cp:revision>0</cp:revision>
</cp:coreProperties>
</file>